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Resoluciones Obras Públicas 16" sheetId="1" r:id="rId1"/>
  </sheets>
  <externalReferences>
    <externalReference r:id="rId2"/>
  </externalReferences>
  <definedNames>
    <definedName name="_xlnm.Print_Area" localSheetId="0">'Resoluciones Obras Públicas 16'!$A$1:$AB$105</definedName>
  </definedNames>
  <calcPr calcId="125725"/>
</workbook>
</file>

<file path=xl/calcChain.xml><?xml version="1.0" encoding="utf-8"?>
<calcChain xmlns="http://schemas.openxmlformats.org/spreadsheetml/2006/main">
  <c r="W101" i="1"/>
  <c r="V101"/>
  <c r="N101"/>
  <c r="Q101" s="1"/>
  <c r="M101"/>
  <c r="L101"/>
  <c r="K101"/>
  <c r="J101"/>
  <c r="I101"/>
  <c r="G101"/>
  <c r="E101"/>
  <c r="D101"/>
  <c r="C101"/>
  <c r="W100"/>
  <c r="V100"/>
  <c r="N100"/>
  <c r="Q100" s="1"/>
  <c r="M100"/>
  <c r="L100"/>
  <c r="K100"/>
  <c r="J100"/>
  <c r="I100"/>
  <c r="G100"/>
  <c r="E100"/>
  <c r="D100"/>
  <c r="C100"/>
  <c r="W99"/>
  <c r="V99"/>
  <c r="N99"/>
  <c r="Q99" s="1"/>
  <c r="M99"/>
  <c r="L99"/>
  <c r="K99"/>
  <c r="J99"/>
  <c r="I99"/>
  <c r="G99"/>
  <c r="E99"/>
  <c r="D99"/>
  <c r="C99"/>
  <c r="W98"/>
  <c r="V98"/>
  <c r="Q98"/>
  <c r="N98"/>
  <c r="M98"/>
  <c r="L98"/>
  <c r="K98"/>
  <c r="J98"/>
  <c r="I98"/>
  <c r="G98"/>
  <c r="E98"/>
  <c r="D98"/>
  <c r="C98"/>
  <c r="W97"/>
  <c r="V97"/>
  <c r="N97"/>
  <c r="M97"/>
  <c r="L97"/>
  <c r="K97"/>
  <c r="J97"/>
  <c r="I97"/>
  <c r="G97"/>
  <c r="E97"/>
  <c r="D97"/>
  <c r="C97"/>
  <c r="W96"/>
  <c r="V96"/>
  <c r="N96"/>
  <c r="Q96" s="1"/>
  <c r="M96"/>
  <c r="L96"/>
  <c r="K96"/>
  <c r="J96"/>
  <c r="I96"/>
  <c r="G96"/>
  <c r="E96"/>
  <c r="D96"/>
  <c r="C96"/>
  <c r="W95"/>
  <c r="V95"/>
  <c r="M95"/>
  <c r="L95"/>
  <c r="K95"/>
  <c r="J95"/>
  <c r="I95"/>
  <c r="G95"/>
  <c r="N95" s="1"/>
  <c r="Q95" s="1"/>
  <c r="E95"/>
  <c r="D95"/>
  <c r="C95"/>
  <c r="W94"/>
  <c r="V94"/>
  <c r="M94"/>
  <c r="L94"/>
  <c r="K94"/>
  <c r="J94"/>
  <c r="I94"/>
  <c r="G94"/>
  <c r="N94" s="1"/>
  <c r="Q94" s="1"/>
  <c r="E94"/>
  <c r="D94"/>
  <c r="C94"/>
  <c r="W93"/>
  <c r="V93"/>
  <c r="M93"/>
  <c r="L93"/>
  <c r="K93"/>
  <c r="J93"/>
  <c r="I93"/>
  <c r="G93"/>
  <c r="N93" s="1"/>
  <c r="Q93" s="1"/>
  <c r="E93"/>
  <c r="D93"/>
  <c r="C93"/>
  <c r="W92"/>
  <c r="V92"/>
  <c r="M92"/>
  <c r="L92"/>
  <c r="K92"/>
  <c r="J92"/>
  <c r="I92"/>
  <c r="G92"/>
  <c r="N92" s="1"/>
  <c r="Q92" s="1"/>
  <c r="E92"/>
  <c r="D92"/>
  <c r="C92"/>
  <c r="W91"/>
  <c r="V91"/>
  <c r="M91"/>
  <c r="L91"/>
  <c r="K91"/>
  <c r="J91"/>
  <c r="I91"/>
  <c r="G91"/>
  <c r="N91" s="1"/>
  <c r="Q91" s="1"/>
  <c r="E91"/>
  <c r="D91"/>
  <c r="C91"/>
  <c r="W90"/>
  <c r="V90"/>
  <c r="M90"/>
  <c r="L90"/>
  <c r="K90"/>
  <c r="J90"/>
  <c r="I90"/>
  <c r="G90"/>
  <c r="N90" s="1"/>
  <c r="Q90" s="1"/>
  <c r="E90"/>
  <c r="D90"/>
  <c r="C90"/>
  <c r="W89"/>
  <c r="V89"/>
  <c r="M89"/>
  <c r="L89"/>
  <c r="K89"/>
  <c r="J89"/>
  <c r="I89"/>
  <c r="G89"/>
  <c r="N89" s="1"/>
  <c r="Q89" s="1"/>
  <c r="E89"/>
  <c r="D89"/>
  <c r="C89"/>
  <c r="W88"/>
  <c r="V88"/>
  <c r="M88"/>
  <c r="L88"/>
  <c r="K88"/>
  <c r="J88"/>
  <c r="I88"/>
  <c r="G88"/>
  <c r="N88" s="1"/>
  <c r="Q88" s="1"/>
  <c r="E88"/>
  <c r="D88"/>
  <c r="C88"/>
  <c r="W87"/>
  <c r="V87"/>
  <c r="M87"/>
  <c r="L87"/>
  <c r="K87"/>
  <c r="J87"/>
  <c r="I87"/>
  <c r="G87"/>
  <c r="N87" s="1"/>
  <c r="Q87" s="1"/>
  <c r="E87"/>
  <c r="D87"/>
  <c r="C87"/>
  <c r="W86"/>
  <c r="V86"/>
  <c r="M86"/>
  <c r="L86"/>
  <c r="K86"/>
  <c r="J86"/>
  <c r="I86"/>
  <c r="G86"/>
  <c r="N86" s="1"/>
  <c r="Q86" s="1"/>
  <c r="E86"/>
  <c r="D86"/>
  <c r="C86"/>
  <c r="W85"/>
  <c r="V85"/>
  <c r="M85"/>
  <c r="L85"/>
  <c r="K85"/>
  <c r="J85"/>
  <c r="I85"/>
  <c r="G85"/>
  <c r="N85" s="1"/>
  <c r="Q85" s="1"/>
  <c r="E85"/>
  <c r="D85"/>
  <c r="C85"/>
  <c r="W84"/>
  <c r="V84"/>
  <c r="M84"/>
  <c r="L84"/>
  <c r="K84"/>
  <c r="J84"/>
  <c r="I84"/>
  <c r="G84"/>
  <c r="N84" s="1"/>
  <c r="Q84" s="1"/>
  <c r="E84"/>
  <c r="D84"/>
  <c r="C84"/>
  <c r="W83"/>
  <c r="V83"/>
  <c r="M83"/>
  <c r="L83"/>
  <c r="K83"/>
  <c r="J83"/>
  <c r="I83"/>
  <c r="G83"/>
  <c r="N83" s="1"/>
  <c r="E83"/>
  <c r="D83"/>
  <c r="C83"/>
  <c r="W82"/>
  <c r="V82"/>
  <c r="M82"/>
  <c r="L82"/>
  <c r="K82"/>
  <c r="J82"/>
  <c r="I82"/>
  <c r="G82"/>
  <c r="N82" s="1"/>
  <c r="E82"/>
  <c r="D82"/>
  <c r="C82"/>
  <c r="W81"/>
  <c r="V81"/>
  <c r="M81"/>
  <c r="L81"/>
  <c r="K81"/>
  <c r="J81"/>
  <c r="I81"/>
  <c r="G81"/>
  <c r="N81" s="1"/>
  <c r="Q81" s="1"/>
  <c r="E81"/>
  <c r="D81"/>
  <c r="C81"/>
  <c r="Z79"/>
  <c r="Y79"/>
  <c r="X79"/>
  <c r="Q79"/>
  <c r="Q78"/>
  <c r="Q77"/>
  <c r="W76"/>
  <c r="V76"/>
  <c r="M76"/>
  <c r="L76"/>
  <c r="K76"/>
  <c r="J76"/>
  <c r="I76"/>
  <c r="G76"/>
  <c r="N76" s="1"/>
  <c r="Q76" s="1"/>
  <c r="E76"/>
  <c r="D76"/>
  <c r="C76"/>
  <c r="W75"/>
  <c r="V75"/>
  <c r="M75"/>
  <c r="L75"/>
  <c r="K75"/>
  <c r="J75"/>
  <c r="I75"/>
  <c r="G75"/>
  <c r="N75" s="1"/>
  <c r="Q75" s="1"/>
  <c r="E75"/>
  <c r="D75"/>
  <c r="C75"/>
  <c r="W74"/>
  <c r="V74"/>
  <c r="M74"/>
  <c r="L74"/>
  <c r="K74"/>
  <c r="J74"/>
  <c r="I74"/>
  <c r="G74"/>
  <c r="N74" s="1"/>
  <c r="Q74" s="1"/>
  <c r="E74"/>
  <c r="D74"/>
  <c r="C74"/>
  <c r="W73"/>
  <c r="V73"/>
  <c r="M73"/>
  <c r="L73"/>
  <c r="K73"/>
  <c r="J73"/>
  <c r="I73"/>
  <c r="G73"/>
  <c r="N73" s="1"/>
  <c r="Q73" s="1"/>
  <c r="E73"/>
  <c r="D73"/>
  <c r="C73"/>
  <c r="W72"/>
  <c r="V72"/>
  <c r="M72"/>
  <c r="L72"/>
  <c r="K72"/>
  <c r="J72"/>
  <c r="I72"/>
  <c r="G72"/>
  <c r="N72" s="1"/>
  <c r="Q72" s="1"/>
  <c r="E72"/>
  <c r="D72"/>
  <c r="C72"/>
  <c r="W71"/>
  <c r="V71"/>
  <c r="M71"/>
  <c r="L71"/>
  <c r="K71"/>
  <c r="J71"/>
  <c r="I71"/>
  <c r="G71"/>
  <c r="N71" s="1"/>
  <c r="Q71" s="1"/>
  <c r="E71"/>
  <c r="D71"/>
  <c r="C71"/>
  <c r="W70"/>
  <c r="V70"/>
  <c r="M70"/>
  <c r="L70"/>
  <c r="K70"/>
  <c r="J70"/>
  <c r="I70"/>
  <c r="H70"/>
  <c r="G70"/>
  <c r="N70" s="1"/>
  <c r="Q70" s="1"/>
  <c r="E70"/>
  <c r="D70"/>
  <c r="C70"/>
  <c r="W69"/>
  <c r="V69"/>
  <c r="N69"/>
  <c r="Q69" s="1"/>
  <c r="M69"/>
  <c r="L69"/>
  <c r="K69"/>
  <c r="J69"/>
  <c r="I69"/>
  <c r="H69"/>
  <c r="G69"/>
  <c r="E69"/>
  <c r="D69"/>
  <c r="C69"/>
  <c r="W68"/>
  <c r="V68"/>
  <c r="N68"/>
  <c r="Q68" s="1"/>
  <c r="M68"/>
  <c r="L68"/>
  <c r="K68"/>
  <c r="J68"/>
  <c r="I68"/>
  <c r="H68"/>
  <c r="G68"/>
  <c r="E68"/>
  <c r="D68"/>
  <c r="C68"/>
  <c r="W67"/>
  <c r="V67"/>
  <c r="M67"/>
  <c r="L67"/>
  <c r="K67"/>
  <c r="J67"/>
  <c r="I67"/>
  <c r="G67"/>
  <c r="N67" s="1"/>
  <c r="Q67" s="1"/>
  <c r="E67"/>
  <c r="D67"/>
  <c r="C67"/>
  <c r="W66"/>
  <c r="V66"/>
  <c r="M66"/>
  <c r="L66"/>
  <c r="K66"/>
  <c r="J66"/>
  <c r="I66"/>
  <c r="G66"/>
  <c r="N66" s="1"/>
  <c r="Q66" s="1"/>
  <c r="E66"/>
  <c r="D66"/>
  <c r="C66"/>
  <c r="W65"/>
  <c r="V65"/>
  <c r="N65"/>
  <c r="Q65" s="1"/>
  <c r="M65"/>
  <c r="L65"/>
  <c r="K65"/>
  <c r="J65"/>
  <c r="I65"/>
  <c r="H65"/>
  <c r="G65"/>
  <c r="E65"/>
  <c r="D65"/>
  <c r="C65"/>
  <c r="W64"/>
  <c r="V64"/>
  <c r="N64"/>
  <c r="Q64" s="1"/>
  <c r="M64"/>
  <c r="L64"/>
  <c r="K64"/>
  <c r="J64"/>
  <c r="I64"/>
  <c r="H64"/>
  <c r="G64"/>
  <c r="E64"/>
  <c r="D64"/>
  <c r="C64"/>
  <c r="W63"/>
  <c r="V63"/>
  <c r="N63"/>
  <c r="Q63" s="1"/>
  <c r="M63"/>
  <c r="L63"/>
  <c r="K63"/>
  <c r="J63"/>
  <c r="I63"/>
  <c r="H63"/>
  <c r="G63"/>
  <c r="E63"/>
  <c r="D63"/>
  <c r="C63"/>
  <c r="W62"/>
  <c r="V62"/>
  <c r="N62"/>
  <c r="Q62" s="1"/>
  <c r="M62"/>
  <c r="L62"/>
  <c r="K62"/>
  <c r="J62"/>
  <c r="I62"/>
  <c r="H62"/>
  <c r="G62"/>
  <c r="E62"/>
  <c r="D62"/>
  <c r="C62"/>
  <c r="W61"/>
  <c r="V61"/>
  <c r="N61"/>
  <c r="Q61" s="1"/>
  <c r="M61"/>
  <c r="L61"/>
  <c r="K61"/>
  <c r="J61"/>
  <c r="I61"/>
  <c r="H61"/>
  <c r="G61"/>
  <c r="E61"/>
  <c r="D61"/>
  <c r="C61"/>
  <c r="W60"/>
  <c r="V60"/>
  <c r="N60"/>
  <c r="Q60" s="1"/>
  <c r="M60"/>
  <c r="L60"/>
  <c r="K60"/>
  <c r="J60"/>
  <c r="I60"/>
  <c r="H60"/>
  <c r="G60"/>
  <c r="E60"/>
  <c r="D60"/>
  <c r="C60"/>
  <c r="W59"/>
  <c r="V59"/>
  <c r="N59"/>
  <c r="Q59" s="1"/>
  <c r="M59"/>
  <c r="L59"/>
  <c r="K59"/>
  <c r="J59"/>
  <c r="I59"/>
  <c r="H59"/>
  <c r="G59"/>
  <c r="E59"/>
  <c r="D59"/>
  <c r="C59"/>
  <c r="W58"/>
  <c r="V58"/>
  <c r="N58"/>
  <c r="Q58" s="1"/>
  <c r="M58"/>
  <c r="L58"/>
  <c r="K58"/>
  <c r="J58"/>
  <c r="I58"/>
  <c r="H58"/>
  <c r="G58"/>
  <c r="E58"/>
  <c r="D58"/>
  <c r="C58"/>
  <c r="W57"/>
  <c r="V57"/>
  <c r="N57"/>
  <c r="Q57" s="1"/>
  <c r="M57"/>
  <c r="L57"/>
  <c r="K57"/>
  <c r="J57"/>
  <c r="I57"/>
  <c r="H57"/>
  <c r="G57"/>
  <c r="E57"/>
  <c r="D57"/>
  <c r="C57"/>
  <c r="W56"/>
  <c r="V56"/>
  <c r="N56"/>
  <c r="Q56" s="1"/>
  <c r="M56"/>
  <c r="L56"/>
  <c r="K56"/>
  <c r="J56"/>
  <c r="I56"/>
  <c r="H56"/>
  <c r="G56"/>
  <c r="E56"/>
  <c r="D56"/>
  <c r="C56"/>
  <c r="W55"/>
  <c r="V55"/>
  <c r="N55"/>
  <c r="Q55" s="1"/>
  <c r="M55"/>
  <c r="L55"/>
  <c r="K55"/>
  <c r="J55"/>
  <c r="I55"/>
  <c r="H55"/>
  <c r="G55"/>
  <c r="E55"/>
  <c r="D55"/>
  <c r="C55"/>
  <c r="W54"/>
  <c r="V54"/>
  <c r="N54"/>
  <c r="Q54" s="1"/>
  <c r="M54"/>
  <c r="L54"/>
  <c r="K54"/>
  <c r="J54"/>
  <c r="I54"/>
  <c r="H54"/>
  <c r="G54"/>
  <c r="E54"/>
  <c r="D54"/>
  <c r="C54"/>
  <c r="Q53"/>
  <c r="H53"/>
  <c r="G53"/>
  <c r="E53"/>
  <c r="Q52"/>
  <c r="H52"/>
  <c r="G52"/>
  <c r="E52"/>
  <c r="Q51"/>
  <c r="H51"/>
  <c r="G51"/>
  <c r="E51"/>
  <c r="Q50"/>
  <c r="H50"/>
  <c r="G50"/>
  <c r="E50"/>
  <c r="Q49"/>
  <c r="H49"/>
  <c r="G49"/>
  <c r="E49"/>
  <c r="Q48"/>
  <c r="H48"/>
  <c r="G48"/>
  <c r="E48"/>
  <c r="M47"/>
  <c r="L47"/>
  <c r="K47"/>
  <c r="J47"/>
  <c r="I47"/>
  <c r="M46"/>
  <c r="L46"/>
  <c r="K46"/>
  <c r="J46"/>
  <c r="I46"/>
  <c r="Q45"/>
  <c r="Q44"/>
  <c r="Q43"/>
  <c r="Q42"/>
  <c r="Q41"/>
  <c r="Q40"/>
  <c r="Q39"/>
  <c r="Q38"/>
  <c r="Q37"/>
  <c r="Q36"/>
  <c r="N35"/>
  <c r="Q35" s="1"/>
  <c r="N34"/>
  <c r="Q34" s="1"/>
  <c r="Q33"/>
  <c r="Q32"/>
  <c r="N32"/>
  <c r="Q31"/>
  <c r="N31"/>
  <c r="Q30"/>
  <c r="N30"/>
  <c r="Q29"/>
  <c r="N29"/>
  <c r="Q28"/>
  <c r="N28"/>
  <c r="Q27"/>
  <c r="N27"/>
  <c r="Q26"/>
  <c r="N26"/>
  <c r="Q25"/>
  <c r="N25"/>
  <c r="N24"/>
  <c r="N23"/>
  <c r="Q22"/>
  <c r="N22"/>
  <c r="Q21"/>
  <c r="N21"/>
  <c r="N20"/>
  <c r="N19"/>
  <c r="N18"/>
  <c r="N17"/>
  <c r="N16"/>
  <c r="N15"/>
  <c r="N14"/>
  <c r="N13"/>
  <c r="Q13" s="1"/>
  <c r="N12"/>
  <c r="Q12" s="1"/>
  <c r="N11"/>
  <c r="Q11" s="1"/>
  <c r="N10"/>
  <c r="Q10" s="1"/>
  <c r="N9"/>
  <c r="Q9" s="1"/>
  <c r="N8"/>
  <c r="Q8" s="1"/>
  <c r="N7"/>
  <c r="Q7" s="1"/>
</calcChain>
</file>

<file path=xl/sharedStrings.xml><?xml version="1.0" encoding="utf-8"?>
<sst xmlns="http://schemas.openxmlformats.org/spreadsheetml/2006/main" count="1612" uniqueCount="594">
  <si>
    <t>AYUNTAMIENTO DE ZAPOPAN, JALISCO</t>
  </si>
  <si>
    <t>VI. La información sobre la gestión pública</t>
  </si>
  <si>
    <t>Obras públicas del Municipio de Zapopan</t>
  </si>
  <si>
    <t>Actualizado septiembre 2016</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</si>
  <si>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</si>
  <si>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</si>
  <si>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</si>
  <si>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</si>
  <si>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</si>
  <si>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</si>
  <si>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</si>
  <si>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</si>
  <si>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</si>
  <si>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</si>
  <si>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</si>
  <si>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</si>
  <si>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</si>
  <si>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</si>
  <si>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</si>
  <si>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</si>
  <si>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</si>
  <si>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</si>
  <si>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</si>
  <si>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</si>
  <si>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</si>
  <si>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</si>
  <si>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</si>
  <si>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</si>
  <si>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</si>
  <si>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</si>
  <si>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</si>
  <si>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</si>
  <si>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Adjudicación Directa</t>
  </si>
  <si>
    <t>DOPI-MUN-RP-PAV-AD-001-2016</t>
  </si>
  <si>
    <t>Reencarpetamiento de los carriles norte de la Avenida Acueducto del límite municipal a la Avenida Patria, incluye desbastado de la carpeta existente, Municipio de Zapopan, Jalisco</t>
  </si>
  <si>
    <t>Municipal</t>
  </si>
  <si>
    <t>Colonia Lomas del Bosque</t>
  </si>
  <si>
    <t>Guillermo</t>
  </si>
  <si>
    <t>Lara</t>
  </si>
  <si>
    <t>Vargas</t>
  </si>
  <si>
    <t>Desarrolladora Glar. S.A. de C.V. ZAP-0604</t>
  </si>
  <si>
    <t>DGL060620SUA</t>
  </si>
  <si>
    <t>1960 M2</t>
  </si>
  <si>
    <t>Directos</t>
  </si>
  <si>
    <t>La presente obra se encuentra en apego a los planes parciales de planeacion y desarrollo</t>
  </si>
  <si>
    <t>Concluida</t>
  </si>
  <si>
    <t>Fernando</t>
  </si>
  <si>
    <t>Chávez</t>
  </si>
  <si>
    <t>Pinto</t>
  </si>
  <si>
    <t>-</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</si>
  <si>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</si>
  <si>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</si>
  <si>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</si>
  <si>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</si>
  <si>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Castro</t>
  </si>
  <si>
    <t>Gómez</t>
  </si>
  <si>
    <t>ARH Desarrollos Inmobiliarios, S.A. de C.V. ZAP-1740</t>
  </si>
  <si>
    <t>ADI130522MB7</t>
  </si>
  <si>
    <t>6,297 M2</t>
  </si>
  <si>
    <t>Alhelí</t>
  </si>
  <si>
    <t>Rubio</t>
  </si>
  <si>
    <t>Villa</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</si>
  <si>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</si>
  <si>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</si>
  <si>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</si>
  <si>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Barragán</t>
  </si>
  <si>
    <t>Fonseca</t>
  </si>
  <si>
    <t>Construcciones y Edificaciones Bato, S.A. de C.V.  ZAP-0066</t>
  </si>
  <si>
    <t>CEB961031DJ1</t>
  </si>
  <si>
    <t>6,297 M3</t>
  </si>
  <si>
    <t>DOPI-MUN-RP-CONT-AD-004-2016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</si>
  <si>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</si>
  <si>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R. 33 Fortamun</t>
  </si>
  <si>
    <t>Colonia Jardines del Centinela</t>
  </si>
  <si>
    <t>Bernardo</t>
  </si>
  <si>
    <t>Saenz</t>
  </si>
  <si>
    <t>Barba</t>
  </si>
  <si>
    <t>Grupo Edificador Mayab, S.A. de C.V. PCZ-032/2016</t>
  </si>
  <si>
    <t>GEM070112PX8</t>
  </si>
  <si>
    <t>781 M2</t>
  </si>
  <si>
    <t>Carlos Gerardo</t>
  </si>
  <si>
    <t>Peña</t>
  </si>
  <si>
    <t>Ortega</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</si>
  <si>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</si>
  <si>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</si>
  <si>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</si>
  <si>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</si>
  <si>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</si>
  <si>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</si>
  <si>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</si>
  <si>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</si>
  <si>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</si>
  <si>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</si>
  <si>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</si>
  <si>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</si>
  <si>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</si>
  <si>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</si>
  <si>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</si>
  <si>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</si>
  <si>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</si>
  <si>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</si>
  <si>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</si>
  <si>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</si>
  <si>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</si>
  <si>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DOPI-MUN-RP-REST-AD-007-2016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</si>
  <si>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</si>
  <si>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</si>
  <si>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</si>
  <si>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</si>
  <si>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</si>
  <si>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</si>
  <si>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</si>
  <si>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</si>
  <si>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</si>
  <si>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Jorge Adriel</t>
  </si>
  <si>
    <t>Guzmán</t>
  </si>
  <si>
    <t>Cervantes</t>
  </si>
  <si>
    <t>DOPI-MUN-RP-PROY-AD-008-2016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</si>
  <si>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</si>
  <si>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</si>
  <si>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</si>
  <si>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</si>
  <si>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</si>
  <si>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</si>
  <si>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</si>
  <si>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</si>
  <si>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</si>
  <si>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En Proceso</t>
  </si>
  <si>
    <t xml:space="preserve">Martín </t>
  </si>
  <si>
    <t>Laguna</t>
  </si>
  <si>
    <t>Salazar</t>
  </si>
  <si>
    <t>DOPI-MUN-RP-PROY-AD-009-2016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</si>
  <si>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</si>
  <si>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</si>
  <si>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</si>
  <si>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</si>
  <si>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</si>
  <si>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</si>
  <si>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</si>
  <si>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</si>
  <si>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</si>
  <si>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DOPI-MUN-RP-PROY-AD-010-2016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</si>
  <si>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</si>
  <si>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</si>
  <si>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</si>
  <si>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</si>
  <si>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</si>
  <si>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</si>
  <si>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</si>
  <si>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</si>
  <si>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DOPI-MUN-RP-PROY-AD-011-2016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</si>
  <si>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</si>
  <si>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</si>
  <si>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</si>
  <si>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</si>
  <si>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</si>
  <si>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</si>
  <si>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</si>
  <si>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Martínez</t>
  </si>
  <si>
    <t>Valle</t>
  </si>
  <si>
    <t>DOPI-MUN-RP-PROY-AD-012-2016</t>
  </si>
  <si>
    <t>Control de calidad de diferentes obras 2016 del municipio de Zapopan, Jalisco, frente 2.</t>
  </si>
  <si>
    <t>José Alejandro</t>
  </si>
  <si>
    <t>Alva</t>
  </si>
  <si>
    <t>Delgado</t>
  </si>
  <si>
    <t>Servicios de Obras Civiles Serco, S. A. de C. V. PCZ-035/2016</t>
  </si>
  <si>
    <t>SOC150806E69</t>
  </si>
  <si>
    <t>DOPI-MUN-RP-PROY-AD-013-2016</t>
  </si>
  <si>
    <t>Estudios de mecánica de suelos y diseño de pavimentos de diferentes obras 2016, primera etapa, del municipio de Zapopan, Jalisco.</t>
  </si>
  <si>
    <t>Héctor Hugo</t>
  </si>
  <si>
    <t>Guerrero</t>
  </si>
  <si>
    <t>Construdimensión, S.A. de C.V. PCZ-018/2016</t>
  </si>
  <si>
    <t>CON090306I19</t>
  </si>
  <si>
    <t>DOPI-MUN-RP-PROY-AD-014-2016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</si>
  <si>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</si>
  <si>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</si>
  <si>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</si>
  <si>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</si>
  <si>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</si>
  <si>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</si>
  <si>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</si>
  <si>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</si>
  <si>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</si>
  <si>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</si>
  <si>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</si>
  <si>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</si>
  <si>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</si>
  <si>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</si>
  <si>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González</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</si>
  <si>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</si>
  <si>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</si>
  <si>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</si>
  <si>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</si>
  <si>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</si>
  <si>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</si>
  <si>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</si>
  <si>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</si>
  <si>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</si>
  <si>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</si>
  <si>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</si>
  <si>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</si>
  <si>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</si>
  <si>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</si>
  <si>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</si>
  <si>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DOPI-MUN-RP-PROY-CI-017-2016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</si>
  <si>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</si>
  <si>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</si>
  <si>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</si>
  <si>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</si>
  <si>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</si>
  <si>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</si>
  <si>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</si>
  <si>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</si>
  <si>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</si>
  <si>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</si>
  <si>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</si>
  <si>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</si>
  <si>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</si>
  <si>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</si>
  <si>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</si>
  <si>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</si>
  <si>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</si>
  <si>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Romero</t>
  </si>
  <si>
    <t xml:space="preserve"> Joya</t>
  </si>
  <si>
    <t>Licitación Pública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</si>
  <si>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</si>
  <si>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</si>
  <si>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</si>
  <si>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Francisco Javier</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</si>
  <si>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</si>
  <si>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</si>
  <si>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</si>
  <si>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</si>
  <si>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</si>
  <si>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</si>
  <si>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</si>
  <si>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</si>
  <si>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</si>
  <si>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</si>
  <si>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Rodríguez</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</si>
  <si>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</si>
  <si>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</si>
  <si>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</si>
  <si>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</si>
  <si>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</si>
  <si>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</si>
  <si>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</si>
  <si>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</si>
  <si>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</si>
  <si>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</si>
  <si>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</si>
  <si>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</si>
  <si>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</si>
  <si>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</si>
  <si>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</si>
  <si>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</si>
  <si>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</si>
  <si>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</si>
  <si>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</si>
  <si>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</si>
  <si>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</si>
  <si>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</si>
  <si>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</si>
  <si>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</si>
  <si>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</si>
  <si>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</si>
  <si>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</si>
  <si>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</si>
  <si>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</si>
  <si>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</si>
  <si>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</si>
  <si>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Vázquez</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</si>
  <si>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</si>
  <si>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</si>
  <si>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</si>
  <si>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</si>
  <si>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</si>
  <si>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</si>
  <si>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</si>
  <si>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</si>
  <si>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</si>
  <si>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</si>
  <si>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</si>
  <si>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</si>
  <si>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</si>
  <si>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</si>
  <si>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</si>
  <si>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</si>
  <si>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</si>
  <si>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</si>
  <si>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</si>
  <si>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</si>
  <si>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</si>
  <si>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</si>
  <si>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</si>
  <si>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</si>
  <si>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</si>
  <si>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</si>
  <si>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</si>
  <si>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</si>
  <si>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</si>
  <si>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</si>
  <si>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</si>
  <si>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</si>
  <si>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</si>
  <si>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</si>
  <si>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</si>
  <si>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</si>
  <si>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</si>
  <si>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</si>
  <si>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</si>
  <si>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</si>
  <si>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</si>
  <si>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</si>
  <si>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</si>
  <si>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</si>
  <si>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</si>
  <si>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</si>
  <si>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</si>
  <si>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</si>
  <si>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</si>
  <si>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</si>
  <si>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</si>
  <si>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</si>
  <si>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</si>
  <si>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</si>
  <si>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</si>
  <si>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DOPI-MUN-RP-OC-AD-032-16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</si>
  <si>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</si>
  <si>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</si>
  <si>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</si>
  <si>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</si>
  <si>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</si>
  <si>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</si>
  <si>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</si>
  <si>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</si>
  <si>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</si>
  <si>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DOPI-MUN-RP-IM-AD-033-16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</si>
  <si>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</si>
  <si>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</si>
  <si>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</si>
  <si>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</si>
  <si>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</si>
  <si>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</si>
  <si>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</si>
  <si>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</si>
  <si>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DOPI-MUN-RP-OC-AD-034-16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</si>
  <si>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</si>
  <si>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</si>
  <si>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</si>
  <si>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</si>
  <si>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</si>
  <si>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DOPI-MUN-RP-OC-AD-035-16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</si>
  <si>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</si>
  <si>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</si>
  <si>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</si>
  <si>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</si>
  <si>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</si>
  <si>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</si>
  <si>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</si>
  <si>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</si>
  <si>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Álvarez</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</si>
  <si>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</si>
  <si>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</si>
  <si>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</si>
  <si>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</si>
  <si>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</si>
  <si>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</si>
  <si>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</si>
  <si>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</si>
  <si>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</si>
  <si>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</si>
  <si>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</si>
  <si>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</si>
  <si>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</si>
  <si>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De la Torre</t>
  </si>
  <si>
    <t>Martín</t>
  </si>
  <si>
    <t>SDT Constructora S. A. de C. V. PCZ-147/2016</t>
  </si>
  <si>
    <t>SCO040813IIA</t>
  </si>
  <si>
    <t>125 M2</t>
  </si>
  <si>
    <t xml:space="preserve">Alhelí </t>
  </si>
  <si>
    <t xml:space="preserve">Rubio </t>
  </si>
  <si>
    <t>DOPI-MUN-RP-OC-AD-038-16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</si>
  <si>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</si>
  <si>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</si>
  <si>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</si>
  <si>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</si>
  <si>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</si>
  <si>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</si>
  <si>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</si>
  <si>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</si>
  <si>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</si>
  <si>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</si>
  <si>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</si>
  <si>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</si>
  <si>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</si>
  <si>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</si>
  <si>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</si>
  <si>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</si>
  <si>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</si>
  <si>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</si>
  <si>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</si>
  <si>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</si>
  <si>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</si>
  <si>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</si>
  <si>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</si>
  <si>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</si>
  <si>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</si>
  <si>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</si>
  <si>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</si>
  <si>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</si>
  <si>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</si>
  <si>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</si>
  <si>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</si>
  <si>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</si>
  <si>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</si>
  <si>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</si>
  <si>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315 ML</t>
  </si>
  <si>
    <t xml:space="preserve">Héctor </t>
  </si>
  <si>
    <t xml:space="preserve">Flores </t>
  </si>
  <si>
    <t>DOPI-MUN-RP-IM-AD-042-16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</si>
  <si>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</si>
  <si>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</si>
  <si>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</si>
  <si>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</si>
  <si>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</si>
  <si>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Arizaga</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</si>
  <si>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</si>
  <si>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</si>
  <si>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</si>
  <si>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</si>
  <si>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</si>
  <si>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DOPI-MUN-AMP-PAV-CI-044-2016</t>
  </si>
  <si>
    <t>Julio Eduardo</t>
  </si>
  <si>
    <t>Proyectos e Insumos Industriales Jelp, S.A. de C.V.</t>
  </si>
  <si>
    <t>PEI020208RW0</t>
  </si>
  <si>
    <t>750 M2</t>
  </si>
  <si>
    <t xml:space="preserve">Ing. Jacob </t>
  </si>
  <si>
    <t>DOPI-MUN-AMP-PAV-CI-045-2016</t>
  </si>
  <si>
    <t>José Antonio</t>
  </si>
  <si>
    <t>Urcoma 1970, S.A. de C.V.</t>
  </si>
  <si>
    <t>UMN160125869</t>
  </si>
  <si>
    <t>2,466 M2</t>
  </si>
  <si>
    <t xml:space="preserve">Ing.Rafael </t>
  </si>
  <si>
    <t>DOPI-MUN-AMP-PAV-CI-046-2016</t>
  </si>
  <si>
    <t>Orlando</t>
  </si>
  <si>
    <t>Hijar</t>
  </si>
  <si>
    <t>Casillas</t>
  </si>
  <si>
    <t>Constructora y Urbanizadora Ceda, S.A. de C.V.</t>
  </si>
  <si>
    <t>CUC121107NV2</t>
  </si>
  <si>
    <t>2,014 M2</t>
  </si>
  <si>
    <t xml:space="preserve">Ing. Juan José </t>
  </si>
  <si>
    <t xml:space="preserve">Quirarte </t>
  </si>
  <si>
    <t>DOPI-MUN-AMP-AP-CI-047-2016</t>
  </si>
  <si>
    <t>Rogelio</t>
  </si>
  <si>
    <t>Arballo</t>
  </si>
  <si>
    <t>Luján</t>
  </si>
  <si>
    <t>Maquiobras, S.A. de C.V.</t>
  </si>
  <si>
    <t>MAQ980415GF0</t>
  </si>
  <si>
    <t>2,390 ML</t>
  </si>
  <si>
    <t>DOPI-MUN-AMP-AP-CI-048-2016</t>
  </si>
  <si>
    <t>Miguel Ángel</t>
  </si>
  <si>
    <t>Lugo</t>
  </si>
  <si>
    <t>Obras y Comercialización de la Construcción, S.A. de C.V.</t>
  </si>
  <si>
    <t>OCC940714PB0</t>
  </si>
  <si>
    <t>808 ML</t>
  </si>
  <si>
    <t xml:space="preserve">Ing. Alfonso </t>
  </si>
  <si>
    <t xml:space="preserve">Cuevas </t>
  </si>
  <si>
    <t>Murillo</t>
  </si>
  <si>
    <t>DOPI-MUN-AMP-AP-CI-049-2016</t>
  </si>
  <si>
    <t>Loza</t>
  </si>
  <si>
    <t>Promotores Inmobiliarios y Constructores de Jalisco, S.A. de C.V.</t>
  </si>
  <si>
    <t>PIC101216TL9</t>
  </si>
  <si>
    <t>561 ML</t>
  </si>
  <si>
    <t>2,010 M2</t>
  </si>
  <si>
    <t>4,400 M2</t>
  </si>
  <si>
    <t>3,090 M2</t>
  </si>
  <si>
    <t>510 M2</t>
  </si>
  <si>
    <t>3,045 M2</t>
  </si>
  <si>
    <t xml:space="preserve">Ing. Rafael </t>
  </si>
  <si>
    <t>13,005 M2</t>
  </si>
  <si>
    <t xml:space="preserve">Ing. Juan Santiago </t>
  </si>
  <si>
    <t xml:space="preserve">Ramos </t>
  </si>
  <si>
    <t>Ozuna</t>
  </si>
  <si>
    <t>8,610 M2</t>
  </si>
  <si>
    <t>13,445 M2</t>
  </si>
  <si>
    <t>11,700 M2</t>
  </si>
  <si>
    <t>Colonia Las Águilas</t>
  </si>
  <si>
    <t>38,846 M2</t>
  </si>
  <si>
    <t>Ing. Víctor Alfonso</t>
  </si>
  <si>
    <t>Ramírez</t>
  </si>
  <si>
    <t>Reyes</t>
  </si>
  <si>
    <t>Varias colonias del Municipio</t>
  </si>
  <si>
    <t>95,806 M2</t>
  </si>
  <si>
    <t>40,328 M2</t>
  </si>
  <si>
    <t xml:space="preserve">Ing. Miguel </t>
  </si>
  <si>
    <t>24,640 M2</t>
  </si>
  <si>
    <t>6,073 M2</t>
  </si>
  <si>
    <t>Col. Residencial Poniente</t>
  </si>
  <si>
    <t>855 ML</t>
  </si>
  <si>
    <t xml:space="preserve">Arq. Víctor Manuel </t>
  </si>
  <si>
    <t xml:space="preserve">Lomelí </t>
  </si>
  <si>
    <t>Col. Fraccionamiento Tabachines</t>
  </si>
  <si>
    <t>462 M2</t>
  </si>
  <si>
    <t xml:space="preserve">Arq. Joel </t>
  </si>
  <si>
    <t xml:space="preserve">Olivares </t>
  </si>
  <si>
    <t>Duarte</t>
  </si>
  <si>
    <t>Localidad de Santa Lucía</t>
  </si>
  <si>
    <t>1,137 m2</t>
  </si>
  <si>
    <t>Col. Parque Industrial Belenes</t>
  </si>
  <si>
    <t>112 M2</t>
  </si>
  <si>
    <t>Colonia Agua Fría</t>
  </si>
  <si>
    <t>680 M2</t>
  </si>
  <si>
    <t>San Juan de Ocotán y Col. Miramar</t>
  </si>
  <si>
    <t>312 M2</t>
  </si>
  <si>
    <t xml:space="preserve">Arq. Jorge Adriel </t>
  </si>
  <si>
    <t>DOPI-MUN-R33FORTA-OC-AD-074-2016</t>
  </si>
  <si>
    <t>Desazolve y construcción de muros de contención con mamposteria del Canal Puerta Plata en unión con Canal Santa Isabel, y desazolve de Canal Santa Lucia en la Colonia Santa Mónica Los Chorritos y Colonia Santa Lucia, Municipio de Zapopan, Jalisco.</t>
  </si>
  <si>
    <t>Colonia Santa Monica de los Chorritos y Santa Lucia</t>
  </si>
  <si>
    <t>Luis German</t>
  </si>
  <si>
    <t xml:space="preserve">Delgadillo </t>
  </si>
  <si>
    <t>Alcazar</t>
  </si>
  <si>
    <t>Axioma Proyectos e Ingeniería, S. A. de C. V.</t>
  </si>
  <si>
    <t>APE111122MI0</t>
  </si>
  <si>
    <t>4,700 M3</t>
  </si>
  <si>
    <t>DOPI-MUN-R33FORTA-OC-AD-075-2016</t>
  </si>
  <si>
    <t>Desazolve y limpieza en el canal Santa Catalina en el tramo de Av. Patria a Av. Mariano Otero, municipio de Zapopan, Jalisco.</t>
  </si>
  <si>
    <t>Municipio de Zapopan</t>
  </si>
  <si>
    <t>Sergio Alberto</t>
  </si>
  <si>
    <t>Baylon</t>
  </si>
  <si>
    <t>Edificaciones Estructurales Cobay, S. A. de C. V.</t>
  </si>
  <si>
    <t>EEC9909173A7</t>
  </si>
  <si>
    <t>30,700 M2</t>
  </si>
  <si>
    <t>DOPI-MUN-R33FORTA-OC-AD-076-2016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</si>
  <si>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</si>
  <si>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 xml:space="preserve">Guillermo Alberto </t>
  </si>
  <si>
    <t>Allende</t>
  </si>
  <si>
    <t>Grupo Constructor MR de Jalisco, S. A. de C. V.</t>
  </si>
  <si>
    <t>GCM121112J86</t>
  </si>
  <si>
    <t>2,495 M2</t>
  </si>
  <si>
    <t>DOPI-MUN-R33FORTA-PROY-AD-077-2016</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</si>
  <si>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</si>
  <si>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David</t>
  </si>
  <si>
    <t>Ledesma</t>
  </si>
  <si>
    <t>Martin del Campo</t>
  </si>
  <si>
    <t>Ing. David Ledesma Martin Del Campo</t>
  </si>
  <si>
    <t>LEMD880217U53</t>
  </si>
  <si>
    <t>Col. El Paraiso</t>
  </si>
  <si>
    <t>812 M2</t>
  </si>
  <si>
    <t>Municipal (Fortamun)</t>
  </si>
  <si>
    <t xml:space="preserve">Arq. José Antonio </t>
  </si>
  <si>
    <t xml:space="preserve">Ing. Fernando </t>
  </si>
  <si>
    <t xml:space="preserve">Chavez </t>
  </si>
  <si>
    <t>Colonia El Batán</t>
  </si>
  <si>
    <t>768 M2</t>
  </si>
  <si>
    <t>Colonia Puerta del Valle</t>
  </si>
  <si>
    <t>925 M2</t>
  </si>
  <si>
    <t>Colonia Las Higueras</t>
  </si>
  <si>
    <t>5,324 M2</t>
  </si>
  <si>
    <t>Colonia Prados Providencia</t>
  </si>
  <si>
    <t>1,236 M2</t>
  </si>
  <si>
    <t>1,224 M2</t>
  </si>
  <si>
    <t>Colonia Constitución</t>
  </si>
  <si>
    <t>621 M2</t>
  </si>
  <si>
    <t xml:space="preserve">Ing. Arq. Oscar Iván </t>
  </si>
  <si>
    <t xml:space="preserve">Barcena </t>
  </si>
  <si>
    <t>Galindo</t>
  </si>
  <si>
    <t>653 M2</t>
  </si>
  <si>
    <t>558 M2</t>
  </si>
  <si>
    <t>Colonia Lomas Altas</t>
  </si>
  <si>
    <t>1,844 M2</t>
  </si>
  <si>
    <t>Colonia La Martinica</t>
  </si>
  <si>
    <t>513 M2</t>
  </si>
  <si>
    <t>Colonia Real del Valle</t>
  </si>
  <si>
    <t>1302 M2</t>
  </si>
  <si>
    <t>Localidad Santa Lucía</t>
  </si>
  <si>
    <t>4,468 M3</t>
  </si>
  <si>
    <t xml:space="preserve">Chávez </t>
  </si>
  <si>
    <t>Localidad de Milpillas</t>
  </si>
  <si>
    <t>1,280 ML</t>
  </si>
  <si>
    <t xml:space="preserve">Arq. José Pablo </t>
  </si>
  <si>
    <t xml:space="preserve">Villaseñor </t>
  </si>
  <si>
    <t>Padilla</t>
  </si>
  <si>
    <t>735 M2</t>
  </si>
  <si>
    <t xml:space="preserve">Ing. Jorge Adriel </t>
  </si>
  <si>
    <t xml:space="preserve">Guzman </t>
  </si>
  <si>
    <t>Localidad de Atemajac</t>
  </si>
  <si>
    <t>922 M2</t>
  </si>
  <si>
    <t>15 PZAS</t>
  </si>
  <si>
    <t>Periodo de actualización de la información: SEPTIEMBRE 2016</t>
  </si>
  <si>
    <t>Fecha de actualización: 05/10/2016</t>
  </si>
  <si>
    <t>Fecha de validación: 05/10/2016</t>
  </si>
  <si>
    <t>Área(s) o unidad(es) administrativa(s) responsable(s) de la información: Jefatura de Informes y Control Presupuestal</t>
  </si>
  <si>
    <t xml:space="preserve">* Las obras en las que no se advierte el costo final se debe a que no se han finiquitado, en el momento que se salden se incluirá la información en comento. </t>
  </si>
</sst>
</file>

<file path=xl/styles.xml><?xml version="1.0" encoding="utf-8"?>
<styleSheet xmlns="http://schemas.openxmlformats.org/spreadsheetml/2006/main">
  <numFmts count="4">
    <numFmt numFmtId="43" formatCode="_-* #,##0.00_-;\-* #,##0.00_-;_-* &quot;-&quot;??_-;_-@_-"/>
    <numFmt numFmtId="164" formatCode="&quot;$&quot;#,##0.00"/>
    <numFmt numFmtId="165" formatCode="_-[$€-2]* #,##0.00_-;\-[$€-2]* #,##0.00_-;_-[$€-2]* &quot;-&quot;??_-"/>
    <numFmt numFmtId="166" formatCode="_(&quot;$&quot;* #,##0.00_);_(&quot;$&quot;* \(#,##0.00\);_(&quot;$&quot;* &quot;-&quot;??_);_(@_)"/>
  </numFmts>
  <fonts count="10">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10"/>
      <color theme="1"/>
      <name val="Century Gothic"/>
      <family val="2"/>
    </font>
    <font>
      <b/>
      <sz val="9"/>
      <color rgb="FF000000"/>
      <name val="Century Gothic"/>
      <family val="2"/>
    </font>
    <font>
      <sz val="8"/>
      <color theme="1"/>
      <name val="Century Gothic"/>
      <family val="2"/>
    </font>
    <font>
      <b/>
      <sz val="9"/>
      <color theme="1"/>
      <name val="Century Gothic"/>
      <family val="2"/>
    </font>
    <font>
      <b/>
      <sz val="11"/>
      <color theme="1"/>
      <name val="Century Gothic"/>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0" fontId="2" fillId="0" borderId="0"/>
    <xf numFmtId="165" fontId="9"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cellStyleXfs>
  <cellXfs count="41">
    <xf numFmtId="0" fontId="0" fillId="0" borderId="0" xfId="0"/>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5" fillId="3"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xf>
    <xf numFmtId="0" fontId="6" fillId="0" borderId="10" xfId="0" applyFont="1" applyBorder="1" applyAlignment="1">
      <alignment horizontal="justify" vertical="center" wrapText="1"/>
    </xf>
    <xf numFmtId="164" fontId="6" fillId="0" borderId="10" xfId="0" applyNumberFormat="1" applyFont="1" applyBorder="1" applyAlignment="1">
      <alignment horizontal="center" vertical="center"/>
    </xf>
    <xf numFmtId="164" fontId="6" fillId="2" borderId="10" xfId="0" applyNumberFormat="1" applyFont="1" applyFill="1" applyBorder="1" applyAlignment="1">
      <alignment horizontal="center" vertical="center"/>
    </xf>
    <xf numFmtId="3" fontId="6" fillId="0" borderId="10" xfId="0" applyNumberFormat="1" applyFont="1" applyBorder="1" applyAlignment="1">
      <alignment horizontal="center" vertical="center"/>
    </xf>
    <xf numFmtId="14" fontId="6" fillId="2"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justify" vertical="center" wrapText="1"/>
    </xf>
    <xf numFmtId="3" fontId="6" fillId="2" borderId="10" xfId="0" applyNumberFormat="1" applyFont="1" applyFill="1" applyBorder="1" applyAlignment="1">
      <alignment horizontal="center" vertical="center"/>
    </xf>
    <xf numFmtId="0" fontId="7" fillId="0" borderId="10" xfId="0" applyFont="1" applyBorder="1" applyAlignment="1">
      <alignment vertical="center"/>
    </xf>
    <xf numFmtId="0" fontId="6" fillId="0" borderId="0" xfId="0" applyFont="1" applyBorder="1" applyAlignment="1">
      <alignment vertical="center"/>
    </xf>
    <xf numFmtId="0" fontId="0" fillId="0" borderId="0" xfId="0" applyBorder="1"/>
    <xf numFmtId="0" fontId="0" fillId="2" borderId="0" xfId="0" applyFill="1" applyBorder="1"/>
    <xf numFmtId="0" fontId="6" fillId="0" borderId="0" xfId="0" applyFont="1" applyBorder="1" applyAlignment="1">
      <alignment horizontal="left" vertical="center"/>
    </xf>
    <xf numFmtId="0" fontId="6" fillId="0" borderId="0" xfId="0" applyFont="1" applyBorder="1"/>
    <xf numFmtId="0" fontId="0" fillId="0" borderId="11" xfId="0" applyBorder="1"/>
    <xf numFmtId="0" fontId="7" fillId="0" borderId="10" xfId="0" applyFont="1" applyBorder="1" applyAlignment="1">
      <alignment horizontal="left"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cellXfs>
  <cellStyles count="15">
    <cellStyle name="Euro" xfId="2"/>
    <cellStyle name="Millares 2" xfId="3"/>
    <cellStyle name="Moneda 13" xfId="4"/>
    <cellStyle name="Normal" xfId="0" builtinId="0"/>
    <cellStyle name="Normal 10" xfId="5"/>
    <cellStyle name="Normal 12 2 10" xfId="6"/>
    <cellStyle name="Normal 12 2 2" xfId="7"/>
    <cellStyle name="Normal 2" xfId="8"/>
    <cellStyle name="Normal 3" xfId="9"/>
    <cellStyle name="Normal 4" xfId="1"/>
    <cellStyle name="Normal 5" xfId="10"/>
    <cellStyle name="Normal 7 3 2 2 3 2 2 2 3 2 2 2 2 8 2 2 2 3 2 3 3" xfId="11"/>
    <cellStyle name="Normal 7 3 2 2 3 2 2 2 99 2 3 3 2 2 3" xfId="12"/>
    <cellStyle name="Normal 7 3 2 2 3 2 2 3 2 2 28 2 2 2 3 2" xfId="13"/>
    <cellStyle name="Normal 7 3 2 2 3 2 2 3 2 2 28 2 2 2 3 2 2"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1365249</xdr:colOff>
      <xdr:row>0</xdr:row>
      <xdr:rowOff>133350</xdr:rowOff>
    </xdr:from>
    <xdr:to>
      <xdr:col>4</xdr:col>
      <xdr:colOff>2343149</xdr:colOff>
      <xdr:row>2</xdr:row>
      <xdr:rowOff>285750</xdr:rowOff>
    </xdr:to>
    <xdr:pic>
      <xdr:nvPicPr>
        <xdr:cNvPr id="2" name="1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6708774" y="133350"/>
          <a:ext cx="977900" cy="914400"/>
        </a:xfrm>
        <a:prstGeom prst="rect">
          <a:avLst/>
        </a:prstGeom>
        <a:noFill/>
        <a:ln w="9525">
          <a:noFill/>
          <a:miter lim="800000"/>
          <a:headEnd/>
          <a:tailEnd/>
        </a:ln>
      </xdr:spPr>
    </xdr:pic>
    <xdr:clientData/>
  </xdr:twoCellAnchor>
  <xdr:twoCellAnchor editAs="oneCell">
    <xdr:from>
      <xdr:col>19</xdr:col>
      <xdr:colOff>504825</xdr:colOff>
      <xdr:row>0</xdr:row>
      <xdr:rowOff>161925</xdr:rowOff>
    </xdr:from>
    <xdr:to>
      <xdr:col>19</xdr:col>
      <xdr:colOff>1482725</xdr:colOff>
      <xdr:row>2</xdr:row>
      <xdr:rowOff>314325</xdr:rowOff>
    </xdr:to>
    <xdr:pic>
      <xdr:nvPicPr>
        <xdr:cNvPr id="3" name="2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21774150" y="161925"/>
          <a:ext cx="977900" cy="9144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Obras%20Publicas%20TRANSPARENCIA%20SEPTIEMBR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row r="42">
          <cell r="C42" t="str">
            <v>DOPI-MUN-RM-EM-AD-068-2016</v>
          </cell>
          <cell r="M42" t="str">
            <v>Alfredo</v>
          </cell>
          <cell r="N42" t="str">
            <v>Aguirre</v>
          </cell>
          <cell r="O42" t="str">
            <v>Montoya</v>
          </cell>
          <cell r="P42" t="str">
            <v>Torres Aguirre Ingenieros, S.A. de C.V.</v>
          </cell>
          <cell r="Q42" t="str">
            <v>TAI920312952</v>
          </cell>
          <cell r="V42">
            <v>42545</v>
          </cell>
          <cell r="Y42">
            <v>4496387.16</v>
          </cell>
          <cell r="AA42" t="str">
            <v>Construcción de solución pluvial y de reforzamiento en terreno afectado por deslaves en paredes de terreno natural en terreno anexo a Residencial Poniente, Municipio de Zapopan, Jalisco.</v>
          </cell>
          <cell r="AD42">
            <v>42548</v>
          </cell>
          <cell r="AE42">
            <v>42637</v>
          </cell>
        </row>
        <row r="43">
          <cell r="C43" t="str">
            <v>DOPI-MUN-RM-EM-AD-069-2016</v>
          </cell>
          <cell r="M43" t="str">
            <v>José Antonio</v>
          </cell>
          <cell r="N43" t="str">
            <v>Cuevas</v>
          </cell>
          <cell r="O43" t="str">
            <v>Briseño</v>
          </cell>
          <cell r="P43" t="str">
            <v>José Antonio Cuevas Briseño</v>
          </cell>
          <cell r="Q43" t="str">
            <v>CUBA5705179V8</v>
          </cell>
          <cell r="V43">
            <v>42542</v>
          </cell>
          <cell r="Y43">
            <v>2358235.4400000004</v>
          </cell>
          <cell r="AA43" t="str">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ell>
          <cell r="AD43">
            <v>42543</v>
          </cell>
          <cell r="AE43">
            <v>42632</v>
          </cell>
        </row>
        <row r="44">
          <cell r="C44" t="str">
            <v>DOPI-MUN-RM-CA-AD-070-2016</v>
          </cell>
          <cell r="M44" t="str">
            <v xml:space="preserve">Eduardo </v>
          </cell>
          <cell r="N44" t="str">
            <v>Plascencia</v>
          </cell>
          <cell r="O44" t="str">
            <v>Macias</v>
          </cell>
          <cell r="P44" t="str">
            <v>Constructora y Edificadora Plasma, S.A. de C.V.</v>
          </cell>
          <cell r="Q44" t="str">
            <v>CEP080129EK6</v>
          </cell>
          <cell r="V44">
            <v>42542</v>
          </cell>
          <cell r="Y44">
            <v>1449650.2300000002</v>
          </cell>
          <cell r="AA44" t="str">
            <v>Rehabilitación de daños por sismo en aplanados, impermeabilizantes, pintura, plafones, pisos interiores y exteriores, jardineras, construcción de rampas, cubierta exterior, adecuaciones hidráulicas y acciones varias, en la Cruz Verde Santa Lucía, Municipio de Zapopan, Jalisco.</v>
          </cell>
          <cell r="AD44">
            <v>42543</v>
          </cell>
          <cell r="AE44">
            <v>42632</v>
          </cell>
        </row>
        <row r="45">
          <cell r="C45" t="str">
            <v>DOPI-MUN-RM-CA-AD-071-2016</v>
          </cell>
          <cell r="M45" t="str">
            <v>Ofelia</v>
          </cell>
          <cell r="N45" t="str">
            <v>Reyes</v>
          </cell>
          <cell r="O45" t="str">
            <v>Estrella</v>
          </cell>
          <cell r="P45" t="str">
            <v>Wences Construcciones, S.A. de C.V.</v>
          </cell>
          <cell r="Q45" t="str">
            <v>WCO130628TM3</v>
          </cell>
          <cell r="V45">
            <v>42542</v>
          </cell>
          <cell r="Y45">
            <v>1301258.44</v>
          </cell>
          <cell r="AA45" t="str">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ell>
          <cell r="AD45">
            <v>42543</v>
          </cell>
          <cell r="AE45">
            <v>42602</v>
          </cell>
        </row>
        <row r="46">
          <cell r="C46" t="str">
            <v>DOPI-MUN-RM-PAV-AD-072-2016</v>
          </cell>
          <cell r="M46" t="str">
            <v>Elba</v>
          </cell>
          <cell r="N46" t="str">
            <v xml:space="preserve">González </v>
          </cell>
          <cell r="O46" t="str">
            <v>Aguirre</v>
          </cell>
          <cell r="P46" t="str">
            <v>GA Urbanización, S.A. de C.V.</v>
          </cell>
          <cell r="Q46" t="str">
            <v>GUR120612P22</v>
          </cell>
          <cell r="V46">
            <v>42542</v>
          </cell>
          <cell r="Y46">
            <v>1503202.18</v>
          </cell>
          <cell r="AA46" t="str">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ell>
          <cell r="AD46">
            <v>42543</v>
          </cell>
          <cell r="AE46">
            <v>42632</v>
          </cell>
        </row>
        <row r="47">
          <cell r="C47" t="str">
            <v>DOPI-MUN-RM-IM-AD-073-2016</v>
          </cell>
          <cell r="M47" t="str">
            <v>Hugo Armando</v>
          </cell>
          <cell r="N47" t="str">
            <v>Prieto</v>
          </cell>
          <cell r="O47" t="str">
            <v>Jiménez</v>
          </cell>
          <cell r="P47" t="str">
            <v>Constructora Rural del Pais, S.A. de C.V.</v>
          </cell>
          <cell r="Q47" t="str">
            <v>CRP870708I62</v>
          </cell>
          <cell r="V47">
            <v>42545</v>
          </cell>
          <cell r="Y47">
            <v>1398736.1200000003</v>
          </cell>
          <cell r="AA47" t="str">
            <v>Construcción y rehabilitación de bardas perimetrales en el Centro Comunitario No. 15 del DIF ubicado en San Juan de Ocotán y en la guardería CAIC del DIF ubicado en Miramar, Municipio de Zapopan, Jalisco.</v>
          </cell>
          <cell r="AD47">
            <v>42548</v>
          </cell>
          <cell r="AE47">
            <v>42607</v>
          </cell>
        </row>
        <row r="52">
          <cell r="C52" t="str">
            <v>DOPI-MUN-RM-IM-AD-078-2016</v>
          </cell>
          <cell r="M52" t="str">
            <v>J. Gerardo</v>
          </cell>
          <cell r="N52" t="str">
            <v>Nicanor</v>
          </cell>
          <cell r="O52" t="str">
            <v>Mejia Mariscal</v>
          </cell>
          <cell r="P52" t="str">
            <v>Ineco Construye, S.A. de C.V.</v>
          </cell>
          <cell r="Q52" t="str">
            <v>ICO980722M04</v>
          </cell>
          <cell r="V52">
            <v>42545</v>
          </cell>
          <cell r="Y52">
            <v>1598479.88</v>
          </cell>
          <cell r="AA52" t="str">
            <v>Construcción de estacionamiento con pavimento asfáltico y sello tipo Slurry Seal, guarniciones, banquetas, adecuaciones a la instalación eléctrica y aire acondicionado en el archivo histórico de Zapopan, Municipio de Zapopan, Jalisco.</v>
          </cell>
          <cell r="AD52">
            <v>42548</v>
          </cell>
          <cell r="AE52">
            <v>42607</v>
          </cell>
        </row>
        <row r="53">
          <cell r="C53" t="str">
            <v>DOPI-MUN-RM-PROY-AD-079-2016</v>
          </cell>
          <cell r="M53" t="str">
            <v>Juan Ramón</v>
          </cell>
          <cell r="N53" t="str">
            <v>Ramírez</v>
          </cell>
          <cell r="O53" t="str">
            <v>Alatorre</v>
          </cell>
          <cell r="P53" t="str">
            <v>Quercus Geosoluciones, S.A. de C.V.</v>
          </cell>
          <cell r="Q53" t="str">
            <v>QGE080213988</v>
          </cell>
          <cell r="V53">
            <v>42545</v>
          </cell>
          <cell r="Y53">
            <v>1115518.2</v>
          </cell>
          <cell r="AA53" t="str">
            <v>Proyecto ejecutivo para la construcción de la celda 5 en el relleno sanitario Picachos, Municipio de Zapopan, Jalisco.</v>
          </cell>
          <cell r="AD53">
            <v>42548</v>
          </cell>
          <cell r="AE53">
            <v>42592</v>
          </cell>
        </row>
        <row r="54">
          <cell r="C54" t="str">
            <v>DOPI-MUN-RM-MOV-AD-080-2016</v>
          </cell>
          <cell r="M54" t="str">
            <v>Jorge Alberto</v>
          </cell>
          <cell r="N54" t="str">
            <v>Mena</v>
          </cell>
          <cell r="O54" t="str">
            <v>Adames</v>
          </cell>
          <cell r="P54" t="str">
            <v>Divicon, S.A. de C.V.</v>
          </cell>
          <cell r="Q54" t="str">
            <v>DIV010905510</v>
          </cell>
          <cell r="V54">
            <v>42552</v>
          </cell>
          <cell r="Y54">
            <v>1250236.98</v>
          </cell>
          <cell r="AA54" t="str">
            <v>Señalización vertical y horizontal en diferentes obras del municipio de Zapopan, Jalisco, frente 1.</v>
          </cell>
          <cell r="AD54">
            <v>42555</v>
          </cell>
          <cell r="AE54">
            <v>42724</v>
          </cell>
        </row>
        <row r="55">
          <cell r="C55" t="str">
            <v>DOPI-MUN-RM-PAV-AD-081-2016</v>
          </cell>
          <cell r="M55" t="str">
            <v>Miguel</v>
          </cell>
          <cell r="N55" t="str">
            <v>Rodríguez</v>
          </cell>
          <cell r="O55" t="str">
            <v>Rosas</v>
          </cell>
          <cell r="P55" t="str">
            <v>Stella Construcciones, S.A. de C.V.</v>
          </cell>
          <cell r="Q55" t="str">
            <v>SCO0102137E1</v>
          </cell>
          <cell r="V55">
            <v>42552</v>
          </cell>
          <cell r="Y55">
            <v>1475028.6100000003</v>
          </cell>
          <cell r="AA55" t="str">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ell>
          <cell r="AD55">
            <v>42555</v>
          </cell>
          <cell r="AE55">
            <v>42613</v>
          </cell>
        </row>
        <row r="56">
          <cell r="C56" t="str">
            <v>DOPI-MUN-RM-PAV-AD-082-2016</v>
          </cell>
          <cell r="M56" t="str">
            <v xml:space="preserve">José Luis </v>
          </cell>
          <cell r="N56" t="str">
            <v xml:space="preserve">Castillo </v>
          </cell>
          <cell r="O56" t="str">
            <v>Rodríguez</v>
          </cell>
          <cell r="P56" t="str">
            <v>Felal Construcciones, S.A. de C.V.</v>
          </cell>
          <cell r="Q56" t="str">
            <v>FCO9911092V5</v>
          </cell>
          <cell r="V56">
            <v>42555</v>
          </cell>
          <cell r="Y56">
            <v>1497852.13</v>
          </cell>
          <cell r="AA56" t="str">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ell>
          <cell r="AD56">
            <v>42556</v>
          </cell>
          <cell r="AE56">
            <v>42585</v>
          </cell>
        </row>
        <row r="57">
          <cell r="C57" t="str">
            <v>DOPI-MUN-RM-OC-AD-083-2016</v>
          </cell>
          <cell r="M57" t="str">
            <v>José Gilberto</v>
          </cell>
          <cell r="N57" t="str">
            <v>Luján</v>
          </cell>
          <cell r="O57" t="str">
            <v>Barajas</v>
          </cell>
          <cell r="P57" t="str">
            <v>Gilco Ingeniería, S.A. de C.V.</v>
          </cell>
          <cell r="Q57" t="str">
            <v>GIN1202272F9</v>
          </cell>
          <cell r="V57">
            <v>42555</v>
          </cell>
          <cell r="Y57">
            <v>1394254.6600000001</v>
          </cell>
          <cell r="AA57" t="str">
            <v>Corrección de canal pluvial, construcción de mamposteos, zampeados, puente peatonal, accesos y aproches en el cruce del arroyo ubicado en la colonia Las Higueras, municipio de Zapopan, Jalisco.</v>
          </cell>
          <cell r="AD57">
            <v>42556</v>
          </cell>
          <cell r="AE57">
            <v>42615</v>
          </cell>
        </row>
        <row r="58">
          <cell r="C58" t="str">
            <v>DOPI-MUN-RM-BAN-AD-126-2016</v>
          </cell>
          <cell r="M58" t="str">
            <v>Guillermo</v>
          </cell>
          <cell r="N58" t="str">
            <v>Lara</v>
          </cell>
          <cell r="O58" t="str">
            <v>Vargas</v>
          </cell>
          <cell r="P58" t="str">
            <v>Desarrolladora Glar, S.A. de C.V.</v>
          </cell>
          <cell r="Q58" t="str">
            <v>DGL060620SUA</v>
          </cell>
          <cell r="V58">
            <v>42559</v>
          </cell>
          <cell r="Y58">
            <v>1497870.11</v>
          </cell>
          <cell r="AA58" t="str">
            <v>Peatonalización, construcción de banquetas, sustitución de guarniciones, bolardos, complemento de reencarpetado y sello tramo 1 de la Av. Pablo Neruda, municipio de Zapopan, Jalisco</v>
          </cell>
          <cell r="AD58">
            <v>42562</v>
          </cell>
          <cell r="AE58">
            <v>42598</v>
          </cell>
        </row>
        <row r="59">
          <cell r="C59" t="str">
            <v>DOPI-MUN-RM-PAV-AD-127-2016</v>
          </cell>
          <cell r="M59" t="str">
            <v>David Eduardo</v>
          </cell>
          <cell r="N59" t="str">
            <v>Lara</v>
          </cell>
          <cell r="O59" t="str">
            <v>Ochoa</v>
          </cell>
          <cell r="P59" t="str">
            <v xml:space="preserve">Construcciones ICU, S.A. de C.V. </v>
          </cell>
          <cell r="Q59" t="str">
            <v>CIC080626ER2</v>
          </cell>
          <cell r="V59">
            <v>42559</v>
          </cell>
          <cell r="Y59">
            <v>1439130.15</v>
          </cell>
          <cell r="AA59" t="str">
            <v>Peatonalización, construcción de banquetas, sustitución de guarniciones, bolardos, complemento de reencarpetado y sello tramo 2 de la Av. Pablo Neruda, municipio de Zapopan, Jalisco</v>
          </cell>
          <cell r="AD59">
            <v>42562</v>
          </cell>
          <cell r="AE59">
            <v>42598</v>
          </cell>
        </row>
        <row r="60">
          <cell r="C60" t="str">
            <v>DOPI-MUN-RM-PAV-AD-128-2016</v>
          </cell>
          <cell r="M60" t="str">
            <v>Adalberto</v>
          </cell>
          <cell r="N60" t="str">
            <v>Medina</v>
          </cell>
          <cell r="O60" t="str">
            <v>Morales</v>
          </cell>
          <cell r="P60" t="str">
            <v>Urdem, S.A. de C.V.</v>
          </cell>
          <cell r="Q60" t="str">
            <v>URD130830U21</v>
          </cell>
          <cell r="V60">
            <v>42566</v>
          </cell>
          <cell r="Y60">
            <v>1497520.4400000002</v>
          </cell>
          <cell r="AA60" t="str">
            <v>Construcción de banquetas, bolardos, sustitución de rejillas pluviales, rehabilitación de bocas de tormenta, aproches y arbolado en el tramo poniente de la Glorieta Venustiano Carranza en la colonia Constitución, municipio de Zapopan, Jalisco</v>
          </cell>
          <cell r="AD60">
            <v>42569</v>
          </cell>
          <cell r="AE60">
            <v>42613</v>
          </cell>
        </row>
        <row r="61">
          <cell r="C61" t="str">
            <v>DOPI-MUN-RM-PAV-AD-129-2016</v>
          </cell>
          <cell r="M61" t="str">
            <v>Arturo Rafael</v>
          </cell>
          <cell r="N61" t="str">
            <v>Salazar</v>
          </cell>
          <cell r="O61" t="str">
            <v>Martín del Campo</v>
          </cell>
          <cell r="P61" t="str">
            <v>Kalmani Constructora, S.A. de C.V.</v>
          </cell>
          <cell r="Q61" t="str">
            <v>KCO030922UM6</v>
          </cell>
          <cell r="V61">
            <v>42566</v>
          </cell>
          <cell r="Y61">
            <v>1499415.54</v>
          </cell>
          <cell r="AA61" t="str">
            <v>Construcción de banquetas, bolardos, sustitución de rejillas pluviales, rehabilitación de bocas de tormenta, aproches y arbolado en el tramo oriente de la Glorieta Venustiano Carranza en la colonia Constitución, municipio de Zapopan, Jalisco</v>
          </cell>
          <cell r="AD61">
            <v>42569</v>
          </cell>
          <cell r="AE61">
            <v>42613</v>
          </cell>
        </row>
        <row r="62">
          <cell r="C62" t="str">
            <v>DOPI-MUN-RM-PAV-AD-130-2016</v>
          </cell>
          <cell r="M62" t="str">
            <v>Sergio Cesar</v>
          </cell>
          <cell r="N62" t="str">
            <v>Díaz</v>
          </cell>
          <cell r="O62" t="str">
            <v>Quiroz</v>
          </cell>
          <cell r="P62" t="str">
            <v>Transcreto S.A. de C.V.</v>
          </cell>
          <cell r="Q62" t="str">
            <v>TRA750528286</v>
          </cell>
          <cell r="V62">
            <v>42566</v>
          </cell>
          <cell r="Y62">
            <v>1373625.4800000002</v>
          </cell>
          <cell r="AA62" t="str">
            <v>Construcción de Motor Lobby con concreto hidráulico en la plazoleta, plazoleta de acceso, acceso a estacionamiento y colocación de arbolado en la Glorieta Venustiano Carranza colonia Constitución, municipio de Zapopan, Jalisco</v>
          </cell>
          <cell r="AD62">
            <v>42569</v>
          </cell>
          <cell r="AE62">
            <v>42613</v>
          </cell>
        </row>
        <row r="63">
          <cell r="C63" t="str">
            <v>DOPI-MUN-RM-PAV-AD-131-2016</v>
          </cell>
          <cell r="M63" t="str">
            <v>Aurora Lucia</v>
          </cell>
          <cell r="N63" t="str">
            <v xml:space="preserve">Brenez </v>
          </cell>
          <cell r="O63" t="str">
            <v>Garnica</v>
          </cell>
          <cell r="P63" t="str">
            <v>Karol Urbanizaciones y Construcciones, S.A. de C.V.</v>
          </cell>
          <cell r="Q63" t="str">
            <v>KUC070424344</v>
          </cell>
          <cell r="V63">
            <v>42566</v>
          </cell>
          <cell r="Y63">
            <v>1498232.17</v>
          </cell>
          <cell r="AA63" t="str">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ell>
          <cell r="AD63">
            <v>42569</v>
          </cell>
          <cell r="AE63">
            <v>42628</v>
          </cell>
        </row>
        <row r="64">
          <cell r="C64" t="str">
            <v>DOPI-MUN-RM-OC-AD-132-2016</v>
          </cell>
          <cell r="M64" t="str">
            <v>Alberto</v>
          </cell>
          <cell r="N64" t="str">
            <v>Bañuelos</v>
          </cell>
          <cell r="O64" t="str">
            <v>García</v>
          </cell>
          <cell r="P64" t="str">
            <v>Grial Construcciones, S.A. de C.V.</v>
          </cell>
          <cell r="Q64" t="str">
            <v>GCO100226SU6</v>
          </cell>
          <cell r="V64">
            <v>42566</v>
          </cell>
          <cell r="Y64">
            <v>940138.27</v>
          </cell>
          <cell r="AA64" t="str">
            <v>Demolición de viviendas abandonadas, reforzamiento de taludes y adecuaciones sanitarias en la zona de inundación y canal de la Martinica, municipio de Zapopan Jalisco.</v>
          </cell>
          <cell r="AD64">
            <v>42569</v>
          </cell>
          <cell r="AE64">
            <v>42598</v>
          </cell>
        </row>
        <row r="65">
          <cell r="C65" t="str">
            <v>DOPI-MUN-RM-OC-AD-133-2016</v>
          </cell>
          <cell r="M65" t="str">
            <v>Hector Eugenio</v>
          </cell>
          <cell r="N65" t="str">
            <v>De la Torre</v>
          </cell>
          <cell r="O65" t="str">
            <v>Menchaca</v>
          </cell>
          <cell r="P65" t="str">
            <v>Ingenieros De la Torre, S.A. de C.V.</v>
          </cell>
          <cell r="Q65" t="str">
            <v>ITO951005HY5</v>
          </cell>
          <cell r="V65">
            <v>42566</v>
          </cell>
          <cell r="Y65">
            <v>1450005.23</v>
          </cell>
          <cell r="AA65" t="str">
            <v>Rectificación, rehabilitación y desazolve del arroyo La Campana; Adecuaciones hidráulicas y pluviales en las colindancias del nodo vial Santa Esther y Periférico; y reconstrucción de banquetas en Avenida Central, municipio de Zapopan, Jalisco</v>
          </cell>
          <cell r="AD65">
            <v>42569</v>
          </cell>
          <cell r="AE65">
            <v>42614</v>
          </cell>
        </row>
        <row r="66">
          <cell r="C66" t="str">
            <v>DOPI-MUN-RM-OC-AD-134-2016</v>
          </cell>
          <cell r="M66" t="str">
            <v>Heliodoro Nicolás</v>
          </cell>
          <cell r="N66" t="str">
            <v>Aceves</v>
          </cell>
          <cell r="O66" t="str">
            <v>Orozco</v>
          </cell>
          <cell r="P66" t="str">
            <v>Imaqsa, S.A. de C.V.</v>
          </cell>
          <cell r="Q66" t="str">
            <v>IMA050204LA9</v>
          </cell>
          <cell r="V66">
            <v>42578</v>
          </cell>
          <cell r="Y66">
            <v>1501235.7800000003</v>
          </cell>
          <cell r="AA66" t="str">
            <v>Construcción y reforzamiento de bordos primera etapa en el ejido de Santa Lucia, municipio de Zapopan, Jalisco.</v>
          </cell>
          <cell r="AD66">
            <v>42579</v>
          </cell>
          <cell r="AE66">
            <v>42698</v>
          </cell>
        </row>
        <row r="67">
          <cell r="C67" t="str">
            <v>DOPI-MUN-RM-EP-AD-135-2016</v>
          </cell>
          <cell r="M67" t="str">
            <v>Maria Eugenia</v>
          </cell>
          <cell r="N67" t="str">
            <v>Cortés</v>
          </cell>
          <cell r="O67" t="str">
            <v>González</v>
          </cell>
          <cell r="P67" t="str">
            <v>Aspavi, S.A. de C.V.</v>
          </cell>
          <cell r="Q67" t="str">
            <v>ASP100215RH9</v>
          </cell>
          <cell r="V67">
            <v>42587</v>
          </cell>
          <cell r="Y67">
            <v>1494650.15</v>
          </cell>
          <cell r="AA67" t="str">
            <v>Obra complementaria en el parque El Polvorin II, municipio de Zapopan, Jalisco.</v>
          </cell>
          <cell r="AD67">
            <v>42591</v>
          </cell>
          <cell r="AE67">
            <v>42613</v>
          </cell>
        </row>
        <row r="68">
          <cell r="C68" t="str">
            <v>DOPI-MUN-RM-PROY-AD-136-2016</v>
          </cell>
          <cell r="M68" t="str">
            <v>José Alejandro</v>
          </cell>
          <cell r="N68" t="str">
            <v>Alva</v>
          </cell>
          <cell r="O68" t="str">
            <v>Delgado</v>
          </cell>
          <cell r="P68" t="str">
            <v>Servicios de Obras Civiles Serco, S.A. de C.V.</v>
          </cell>
          <cell r="Q68" t="str">
            <v>SOC150806E69</v>
          </cell>
          <cell r="V68">
            <v>42586</v>
          </cell>
          <cell r="Y68">
            <v>602435.48</v>
          </cell>
          <cell r="AA68" t="str">
            <v>Estudios de mecánica de suelos y diseño de pavimentos de diferentes obras 2016, segunda etapa, del municipio de Zapopan, Jalisco.</v>
          </cell>
          <cell r="AD68">
            <v>42591</v>
          </cell>
          <cell r="AE68">
            <v>42735</v>
          </cell>
        </row>
        <row r="69">
          <cell r="C69" t="str">
            <v>DOPI-MUN-RM-AP-AD-137-2016</v>
          </cell>
          <cell r="M69" t="str">
            <v>Javier</v>
          </cell>
          <cell r="N69" t="str">
            <v xml:space="preserve">Ávila </v>
          </cell>
          <cell r="O69" t="str">
            <v>Flores</v>
          </cell>
          <cell r="P69" t="str">
            <v>Savho Consultoría y Construcción, S.A. de C.V.</v>
          </cell>
          <cell r="Q69" t="str">
            <v>SCC060622HZ3</v>
          </cell>
          <cell r="V69">
            <v>42594</v>
          </cell>
          <cell r="Y69">
            <v>1435250.48</v>
          </cell>
          <cell r="AA69" t="str">
            <v>Complemento de red de agua potable y tomas domiciliarias en la localidad de Milpillas, municipio de Zapopan, Jalisco</v>
          </cell>
          <cell r="AD69">
            <v>42597</v>
          </cell>
          <cell r="AE69">
            <v>42643</v>
          </cell>
        </row>
        <row r="70">
          <cell r="C70" t="str">
            <v>DOPI-MUN-RM-IM-AD-138-2016</v>
          </cell>
          <cell r="M70" t="str">
            <v>Oscar Luis</v>
          </cell>
          <cell r="N70" t="str">
            <v xml:space="preserve"> Chávez</v>
          </cell>
          <cell r="O70" t="str">
            <v>González</v>
          </cell>
          <cell r="P70" t="str">
            <v>Euro Trade, S.A. de C.V.</v>
          </cell>
          <cell r="Q70" t="str">
            <v>ETR070417NS8</v>
          </cell>
          <cell r="V70">
            <v>42607</v>
          </cell>
          <cell r="Y70">
            <v>1308547.98</v>
          </cell>
          <cell r="AA70" t="str">
            <v>Complemento de la construcción de muro oriente, rehabilitación de banquetas e instalación de malla ciclón en el Panteón Municipal ubicado en la localidad de Santa Ana Tepetitlán, municipio de Zapopan, Jalisco.</v>
          </cell>
          <cell r="AD70">
            <v>42611</v>
          </cell>
          <cell r="AE70">
            <v>42655</v>
          </cell>
        </row>
        <row r="71">
          <cell r="C71" t="str">
            <v>DOPI-MUN-RM-IM-AD-139-2016</v>
          </cell>
          <cell r="M71" t="str">
            <v>Víctor Eduardo</v>
          </cell>
          <cell r="N71" t="str">
            <v>López</v>
          </cell>
          <cell r="O71" t="str">
            <v>Carpio</v>
          </cell>
          <cell r="P71" t="str">
            <v>CCR Ingenieros, S.A. de C.V.</v>
          </cell>
          <cell r="Q71" t="str">
            <v>CIN101029PR5</v>
          </cell>
          <cell r="V71">
            <v>42607</v>
          </cell>
          <cell r="Y71">
            <v>1485649.36</v>
          </cell>
          <cell r="AA71" t="str">
            <v>Construcción de muro, banquetas, instalación de malla ciclón en el Panteón municipal ubicado en Atemajac, municipio de Zapopan, Jalisco</v>
          </cell>
          <cell r="AD71">
            <v>42611</v>
          </cell>
          <cell r="AE71">
            <v>42670</v>
          </cell>
        </row>
        <row r="72">
          <cell r="C72" t="str">
            <v>DOPI-MUN-RM-PAV-AD-159-2016</v>
          </cell>
          <cell r="M72" t="str">
            <v>José Jaime</v>
          </cell>
          <cell r="N72" t="str">
            <v>Camarena</v>
          </cell>
          <cell r="O72" t="str">
            <v>Correa</v>
          </cell>
          <cell r="P72" t="str">
            <v>Firmitas Constructa, S.A. de C.V.</v>
          </cell>
          <cell r="Q72" t="str">
            <v>FCO110711N24</v>
          </cell>
          <cell r="V72">
            <v>42613</v>
          </cell>
          <cell r="Y72">
            <v>1439734.18</v>
          </cell>
          <cell r="AA72" t="str">
            <v>Sustitución de rejillas en bocas de tormenta en Avenida Patria ente Avila Camacho y Real Acueducto, en Avenida Tepeyac entre Manuel J. Clouthier y limite municipal, lateral Periférico en su cruce con Mariano Otero, municipio de Zapopan, Jalisco</v>
          </cell>
          <cell r="AD72">
            <v>42618</v>
          </cell>
          <cell r="AE72">
            <v>42658</v>
          </cell>
        </row>
      </sheetData>
      <sheetData sheetId="2">
        <row r="23">
          <cell r="AG23">
            <v>4256046.82</v>
          </cell>
          <cell r="AL23" t="str">
            <v>Construcción de muro mecánicamente estabilizado (obra complementaria) para conexión al retorno vial a Periférico Norte y Av Juan Palomar y Arias, municipio de Zapopan, Jalisco.</v>
          </cell>
          <cell r="AS23" t="str">
            <v>Col. Parque Industrial Belenes</v>
          </cell>
        </row>
        <row r="24">
          <cell r="AG24">
            <v>4886861.9000000004</v>
          </cell>
          <cell r="AL24" t="str">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ell>
          <cell r="AS24" t="str">
            <v>Col. El Campanario</v>
          </cell>
        </row>
        <row r="25">
          <cell r="AG25">
            <v>3920653.99</v>
          </cell>
          <cell r="AL25" t="str">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ell>
          <cell r="AS25" t="str">
            <v>Localidad Santa Lucía</v>
          </cell>
        </row>
        <row r="26">
          <cell r="AG26">
            <v>5701133.4699999997</v>
          </cell>
          <cell r="AL26" t="str">
            <v>Construcción de la red de agua potable y de drenaje sanitario en la carretera La Venta del Astillero - Santa Lucia, en la colonia La Soledad, localidad de Nextipac, municipio de Zapopan, Jalisco</v>
          </cell>
          <cell r="AS26" t="str">
            <v>Localidad de Nextipac</v>
          </cell>
        </row>
        <row r="27">
          <cell r="AG27">
            <v>2157478.2999999998</v>
          </cell>
          <cell r="AL27" t="str">
            <v>Construcción de líneas de drenaje sanitario y de agua potable, subrasante y base hidráulica en la calle Cesario Rivera desde la carreta a Saltillo a la calle Jacinto González Peña, en la colonia Villas de Guadalupe, municipio de Zapopan, Jalisco.</v>
          </cell>
          <cell r="AS27" t="str">
            <v>Col. Villas de Guadalupe</v>
          </cell>
        </row>
        <row r="28">
          <cell r="AG28">
            <v>3164998.73</v>
          </cell>
          <cell r="AL28" t="str">
            <v>Construcción de líneas de drenaje sanitario y de agua potable, subrasante y base hidráulica en la calle Idolina Gaona entre Decima Oriente y Cuarta Oriente  en la colonia Jardines de Nuevo México, municipio de Zapopan, Jalisco.</v>
          </cell>
          <cell r="AS28" t="str">
            <v>Col. Jardines de Nuevo México</v>
          </cell>
        </row>
        <row r="29">
          <cell r="D29" t="str">
            <v>DOPI-MUN-PP-PAV-LP-050-2016</v>
          </cell>
          <cell r="T29" t="str">
            <v>Julio Eduardo</v>
          </cell>
          <cell r="U29" t="str">
            <v>Lopez</v>
          </cell>
          <cell r="V29" t="str">
            <v>Perez</v>
          </cell>
          <cell r="W29" t="str">
            <v>Proyectos e Insumos Industriales Jelp, S.A. de C.V.</v>
          </cell>
          <cell r="X29" t="str">
            <v>PEI020208RW0</v>
          </cell>
          <cell r="AD29">
            <v>42593</v>
          </cell>
          <cell r="AG29">
            <v>4426493.25</v>
          </cell>
          <cell r="AL29" t="str">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ell>
          <cell r="AM29">
            <v>42614</v>
          </cell>
          <cell r="AN29">
            <v>42735</v>
          </cell>
          <cell r="AS29" t="str">
            <v>Tesitán</v>
          </cell>
        </row>
        <row r="30">
          <cell r="D30" t="str">
            <v>DOPI-MUN-PP-PAV-LP-051-2016</v>
          </cell>
          <cell r="T30" t="str">
            <v xml:space="preserve">Cesar Agustin </v>
          </cell>
          <cell r="U30" t="str">
            <v>Salgado</v>
          </cell>
          <cell r="V30" t="str">
            <v>Santiago</v>
          </cell>
          <cell r="W30" t="str">
            <v>Ecopav de México, S.A. de C.V.</v>
          </cell>
          <cell r="X30" t="str">
            <v>FRA070416K99</v>
          </cell>
          <cell r="AD30">
            <v>42600</v>
          </cell>
          <cell r="AG30">
            <v>8579575.5199999996</v>
          </cell>
          <cell r="AL30" t="str">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ell>
          <cell r="AM30">
            <v>42614</v>
          </cell>
          <cell r="AN30">
            <v>42735</v>
          </cell>
          <cell r="AS30" t="str">
            <v>Tesitán</v>
          </cell>
        </row>
        <row r="31">
          <cell r="D31" t="str">
            <v>DOPI-MUN-PP-PAV-LP-052-2016</v>
          </cell>
          <cell r="T31" t="str">
            <v>Jose Antonio</v>
          </cell>
          <cell r="U31" t="str">
            <v>Alvarez</v>
          </cell>
          <cell r="V31" t="str">
            <v>Zuloaga</v>
          </cell>
          <cell r="W31" t="str">
            <v>Grupo Desarrollador Alzu, S.A. de C.V.</v>
          </cell>
          <cell r="X31" t="str">
            <v>GDA150928286</v>
          </cell>
          <cell r="AD31">
            <v>42601</v>
          </cell>
          <cell r="AG31">
            <v>4875141.67</v>
          </cell>
          <cell r="AL31" t="str">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ell>
          <cell r="AM31">
            <v>42614</v>
          </cell>
          <cell r="AN31">
            <v>42735</v>
          </cell>
          <cell r="AS31" t="str">
            <v>Tesitán</v>
          </cell>
        </row>
        <row r="32">
          <cell r="D32" t="str">
            <v>DOPI-MUN-PP-PAV-LP-053-2016</v>
          </cell>
          <cell r="T32" t="str">
            <v>Guadalupe Alejandrina</v>
          </cell>
          <cell r="U32" t="str">
            <v>Maldonado</v>
          </cell>
          <cell r="V32" t="str">
            <v>Lara</v>
          </cell>
          <cell r="W32" t="str">
            <v>L&amp;A Ejecución, Construcción y Proyectos Corporativo JM, S.A. de C.V.</v>
          </cell>
          <cell r="X32" t="str">
            <v>LAE1306263B5</v>
          </cell>
          <cell r="AD32">
            <v>42604</v>
          </cell>
          <cell r="AG32">
            <v>999852.22</v>
          </cell>
          <cell r="AL32" t="str">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ell>
          <cell r="AM32">
            <v>42614</v>
          </cell>
          <cell r="AN32">
            <v>42705</v>
          </cell>
          <cell r="AS32" t="str">
            <v>Tesitán</v>
          </cell>
        </row>
        <row r="33">
          <cell r="D33" t="str">
            <v>DOPI-MUN-PP-PAV-LP-054-2016</v>
          </cell>
          <cell r="T33" t="str">
            <v>Clarissa Gabriela</v>
          </cell>
          <cell r="U33" t="str">
            <v>Valdez</v>
          </cell>
          <cell r="V33" t="str">
            <v>Manjarrez</v>
          </cell>
          <cell r="W33" t="str">
            <v>Tekton Grupo Empresarial, S.A. de C.V.</v>
          </cell>
          <cell r="X33" t="str">
            <v>TGE101215JI6</v>
          </cell>
          <cell r="AD33">
            <v>42605</v>
          </cell>
          <cell r="AG33">
            <v>1223679.9099999999</v>
          </cell>
          <cell r="AL33" t="str">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ell>
          <cell r="AM33">
            <v>42614</v>
          </cell>
          <cell r="AN33">
            <v>42705</v>
          </cell>
          <cell r="AS33" t="str">
            <v>Tesitán</v>
          </cell>
        </row>
        <row r="34">
          <cell r="D34" t="str">
            <v>DOPI-MUN-PP-PAV-LP-055-2016</v>
          </cell>
          <cell r="T34" t="str">
            <v>Raul</v>
          </cell>
          <cell r="U34" t="str">
            <v xml:space="preserve">Ortega </v>
          </cell>
          <cell r="V34" t="str">
            <v>Jara</v>
          </cell>
          <cell r="W34" t="str">
            <v>Construcciones Anayari, S.A. de C.V.</v>
          </cell>
          <cell r="X34" t="str">
            <v>CAN030528ME0</v>
          </cell>
          <cell r="AD34">
            <v>42605</v>
          </cell>
          <cell r="AG34">
            <v>1229696.57</v>
          </cell>
          <cell r="AL34" t="str">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ell>
          <cell r="AM34">
            <v>42614</v>
          </cell>
          <cell r="AN34">
            <v>42705</v>
          </cell>
          <cell r="AS34" t="str">
            <v>Tesitán</v>
          </cell>
        </row>
        <row r="35">
          <cell r="D35" t="str">
            <v>DOPI-MUN-PP-PAV-LP-056-2016</v>
          </cell>
          <cell r="T35" t="str">
            <v>Carlos Ignacio</v>
          </cell>
          <cell r="U35" t="str">
            <v>Curiel</v>
          </cell>
          <cell r="V35" t="str">
            <v>Dueñas</v>
          </cell>
          <cell r="W35" t="str">
            <v>Constructora Cecuchi, S.A. de C.V.</v>
          </cell>
          <cell r="X35" t="str">
            <v>CCE130723IR7</v>
          </cell>
          <cell r="AD35">
            <v>42591</v>
          </cell>
          <cell r="AG35">
            <v>5518122.6399999997</v>
          </cell>
          <cell r="AL35" t="str">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ell>
          <cell r="AM35">
            <v>42592</v>
          </cell>
          <cell r="AN35">
            <v>42713</v>
          </cell>
          <cell r="AS35" t="str">
            <v>Colonia Arenales Tapatios</v>
          </cell>
        </row>
        <row r="36">
          <cell r="D36" t="str">
            <v>DOPI-MUN-PP-PAV-LP-057-2016</v>
          </cell>
          <cell r="T36" t="str">
            <v>Sergio Cesar</v>
          </cell>
          <cell r="U36" t="str">
            <v>Diaz</v>
          </cell>
          <cell r="V36" t="str">
            <v>Quiroz</v>
          </cell>
          <cell r="W36" t="str">
            <v>Transcreto S.A. de C.V.</v>
          </cell>
          <cell r="X36" t="str">
            <v>TRA750528286</v>
          </cell>
          <cell r="AD36">
            <v>42591</v>
          </cell>
          <cell r="AG36">
            <v>5312056.17</v>
          </cell>
          <cell r="AL36" t="str">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ell>
          <cell r="AM36">
            <v>42592</v>
          </cell>
          <cell r="AN36">
            <v>42713</v>
          </cell>
          <cell r="AS36" t="str">
            <v>Colonia Arenales Tapatios</v>
          </cell>
        </row>
        <row r="37">
          <cell r="D37" t="str">
            <v>DOPI-MUN-PP-PAV-LP-058-2016</v>
          </cell>
          <cell r="T37" t="str">
            <v>Enrique Christian</v>
          </cell>
          <cell r="U37" t="str">
            <v>Anshiro Minakata</v>
          </cell>
          <cell r="V37" t="str">
            <v>Morentin</v>
          </cell>
          <cell r="W37" t="str">
            <v>Construcciones Mirot, S.A. de C.V.</v>
          </cell>
          <cell r="X37" t="str">
            <v>CMI110222AA0</v>
          </cell>
          <cell r="AD37">
            <v>42591</v>
          </cell>
          <cell r="AG37">
            <v>7853005.75</v>
          </cell>
          <cell r="AL37" t="str">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ell>
          <cell r="AM37">
            <v>42592</v>
          </cell>
          <cell r="AN37">
            <v>42683</v>
          </cell>
          <cell r="AS37" t="str">
            <v>Tesitán</v>
          </cell>
        </row>
        <row r="38">
          <cell r="D38" t="str">
            <v>DOPI-MUN-PP-PAV-LP-059-2016</v>
          </cell>
          <cell r="T38" t="str">
            <v>Rodrigo</v>
          </cell>
          <cell r="U38" t="str">
            <v>Ramos</v>
          </cell>
          <cell r="V38" t="str">
            <v>Garibi</v>
          </cell>
          <cell r="W38" t="str">
            <v>Metro Asfaltos, S.A. de C.V.</v>
          </cell>
          <cell r="X38" t="str">
            <v>CMA070307RU6</v>
          </cell>
          <cell r="AD38">
            <v>42591</v>
          </cell>
          <cell r="AG38">
            <v>6564336.8600000003</v>
          </cell>
          <cell r="AL38"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ell>
          <cell r="AM38">
            <v>42592</v>
          </cell>
          <cell r="AN38">
            <v>42713</v>
          </cell>
          <cell r="AS38" t="str">
            <v>Colonia Valle de Atemajac</v>
          </cell>
        </row>
        <row r="39">
          <cell r="D39" t="str">
            <v>DOPI-MUN-PP-PAV-LP-060-2016</v>
          </cell>
          <cell r="T39" t="str">
            <v>Ignacio Javier</v>
          </cell>
          <cell r="U39" t="str">
            <v>Curiel</v>
          </cell>
          <cell r="V39" t="str">
            <v>Dueñas</v>
          </cell>
          <cell r="W39" t="str">
            <v>Tc Construcción Y Mantenimiento, S.A. de C.V.</v>
          </cell>
          <cell r="X39" t="str">
            <v>TCM100915HA1</v>
          </cell>
          <cell r="AD39">
            <v>42591</v>
          </cell>
          <cell r="AG39">
            <v>7287576.9199999999</v>
          </cell>
          <cell r="AL39"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ell>
          <cell r="AM39">
            <v>42592</v>
          </cell>
          <cell r="AN39">
            <v>42683</v>
          </cell>
          <cell r="AS39" t="str">
            <v>Colonia Girasoles Acueducto</v>
          </cell>
        </row>
        <row r="40">
          <cell r="D40" t="str">
            <v>DOPI-MUN-PP-PAV-LP-061-2016</v>
          </cell>
          <cell r="T40" t="str">
            <v>Ignacio Javier</v>
          </cell>
          <cell r="U40" t="str">
            <v>Curiel</v>
          </cell>
          <cell r="V40" t="str">
            <v>Dueñas</v>
          </cell>
          <cell r="W40" t="str">
            <v>Tc Construcción Y Mantenimiento, S.A. de C.V.</v>
          </cell>
          <cell r="X40" t="str">
            <v>TCM100915HA1</v>
          </cell>
          <cell r="AD40">
            <v>42591</v>
          </cell>
          <cell r="AG40">
            <v>6426888.9699999997</v>
          </cell>
          <cell r="AL40" t="str">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ell>
          <cell r="AM40">
            <v>42592</v>
          </cell>
          <cell r="AN40">
            <v>42683</v>
          </cell>
          <cell r="AS40" t="str">
            <v>Colonia Las Bóvedas</v>
          </cell>
        </row>
        <row r="41">
          <cell r="D41" t="str">
            <v>DOPI-MUN-MA-PAV-LP-062-2016</v>
          </cell>
          <cell r="T41" t="str">
            <v>José Manuel</v>
          </cell>
          <cell r="U41" t="str">
            <v>Gómez</v>
          </cell>
          <cell r="V41" t="str">
            <v>Castellanos</v>
          </cell>
          <cell r="W41" t="str">
            <v>GVA Desarrollos Integrales, S.A. de C.V.</v>
          </cell>
          <cell r="X41" t="str">
            <v>GDI020122D2A</v>
          </cell>
          <cell r="AD41">
            <v>42632</v>
          </cell>
          <cell r="AJ41">
            <v>79605111.310000002</v>
          </cell>
          <cell r="AL41" t="str">
            <v>Rehabilitación de la pavimentación de la Av. López Mateos Sur de Periférico Sur a Av. Copérnico (carriles centrales se sustituyen con concreto hidráulico).</v>
          </cell>
          <cell r="AM41">
            <v>42632</v>
          </cell>
          <cell r="AN41">
            <v>42768</v>
          </cell>
        </row>
        <row r="42">
          <cell r="D42" t="str">
            <v>DOPI-MUN-MA-PAV-LP-063-2016</v>
          </cell>
          <cell r="T42" t="str">
            <v>Diego</v>
          </cell>
          <cell r="U42" t="str">
            <v>Valenzuela</v>
          </cell>
          <cell r="V42" t="str">
            <v>Cadena</v>
          </cell>
          <cell r="W42" t="str">
            <v>Fuerza de Apoyo Constructiva de Occidente, S.A. de C.V.</v>
          </cell>
          <cell r="X42" t="str">
            <v>FAC010607TI0</v>
          </cell>
          <cell r="AD42">
            <v>42632</v>
          </cell>
          <cell r="AJ42">
            <v>79764410.700000003</v>
          </cell>
          <cell r="AL42" t="str">
            <v>Rehabilitación y mantenimiento de pavimentos de vialidades (reencarpetamiento, sellado, sustitución de lozas dañadas, calafateo y señalamiento horizontal) en diferentes colonias del municipio.</v>
          </cell>
          <cell r="AM42">
            <v>42632</v>
          </cell>
          <cell r="AN42">
            <v>42768</v>
          </cell>
        </row>
        <row r="43">
          <cell r="D43" t="str">
            <v>DOPI-MUN-AMP-PAV-LP-064-2016</v>
          </cell>
          <cell r="T43" t="str">
            <v>Rodrigo</v>
          </cell>
          <cell r="U43" t="str">
            <v>Ramos</v>
          </cell>
          <cell r="V43" t="str">
            <v>Garibi</v>
          </cell>
          <cell r="W43" t="str">
            <v>Metro Asfaltos, S.A. de C.V.</v>
          </cell>
          <cell r="X43" t="str">
            <v>CMA070307RU6</v>
          </cell>
          <cell r="AD43">
            <v>42591</v>
          </cell>
          <cell r="AG43">
            <v>12009584.140000001</v>
          </cell>
          <cell r="AL43" t="str">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ell>
          <cell r="AM43">
            <v>42592</v>
          </cell>
          <cell r="AN43">
            <v>42666</v>
          </cell>
          <cell r="AS43" t="str">
            <v>Colonia Nuevo México</v>
          </cell>
        </row>
        <row r="44">
          <cell r="D44" t="str">
            <v>DOPI-MUN-AMP-PAV-LP-065-2016</v>
          </cell>
          <cell r="T44" t="str">
            <v>Jose Luis</v>
          </cell>
          <cell r="U44" t="str">
            <v>Brenez</v>
          </cell>
          <cell r="V44" t="str">
            <v>Moreno</v>
          </cell>
          <cell r="W44" t="str">
            <v>Breysa Constructora, S.A. de C.V.</v>
          </cell>
          <cell r="X44" t="str">
            <v>BCO900423GC5</v>
          </cell>
          <cell r="AD44">
            <v>42592</v>
          </cell>
          <cell r="AG44">
            <v>10115493.029999999</v>
          </cell>
          <cell r="AL44" t="str">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ell>
          <cell r="AM44">
            <v>42592</v>
          </cell>
          <cell r="AN44">
            <v>42683</v>
          </cell>
          <cell r="AS44" t="str">
            <v>Colonia Nuevo México</v>
          </cell>
        </row>
        <row r="45">
          <cell r="D45" t="str">
            <v>DOPI-MUN-AMP-PAV-LP-066-2016</v>
          </cell>
          <cell r="T45" t="str">
            <v>Sergio Cesar</v>
          </cell>
          <cell r="U45" t="str">
            <v>Diaz</v>
          </cell>
          <cell r="V45" t="str">
            <v>Quiroz</v>
          </cell>
          <cell r="W45" t="str">
            <v>Grupo Unicreto S.A. de C.V.</v>
          </cell>
          <cell r="X45" t="str">
            <v>GUN880613NY1</v>
          </cell>
          <cell r="AD45">
            <v>42592</v>
          </cell>
          <cell r="AG45">
            <v>9475895.3699999992</v>
          </cell>
          <cell r="AL45" t="str">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ell>
          <cell r="AM45">
            <v>42592</v>
          </cell>
          <cell r="AN45">
            <v>42713</v>
          </cell>
          <cell r="AS45" t="str">
            <v>Colonia Base Aerea Militar</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06"/>
  <sheetViews>
    <sheetView tabSelected="1" workbookViewId="0">
      <selection activeCell="O7" sqref="O7"/>
    </sheetView>
  </sheetViews>
  <sheetFormatPr baseColWidth="10" defaultColWidth="11.42578125" defaultRowHeight="15"/>
  <cols>
    <col min="1" max="1" width="12.7109375" style="22" customWidth="1"/>
    <col min="2" max="2" width="19.42578125" style="18" customWidth="1"/>
    <col min="3" max="3" width="35.28515625" style="18" customWidth="1"/>
    <col min="4" max="4" width="12.7109375" style="18" customWidth="1"/>
    <col min="5" max="5" width="41.28515625" style="18" customWidth="1"/>
    <col min="6" max="6" width="12.7109375" style="18" customWidth="1"/>
    <col min="7" max="7" width="13.42578125" style="18" bestFit="1" customWidth="1"/>
    <col min="8" max="8" width="15.140625" style="18" customWidth="1"/>
    <col min="9" max="9" width="18" style="18" customWidth="1"/>
    <col min="10" max="11" width="12.7109375" style="18" customWidth="1"/>
    <col min="12" max="12" width="20.7109375" style="18" customWidth="1"/>
    <col min="13" max="13" width="15.140625" style="18" customWidth="1"/>
    <col min="14" max="14" width="13.42578125" style="18" bestFit="1" customWidth="1"/>
    <col min="15" max="15" width="12.7109375" style="19" customWidth="1"/>
    <col min="16" max="19" width="12.7109375" style="18" customWidth="1"/>
    <col min="20" max="20" width="26.28515625" style="18" customWidth="1"/>
    <col min="21" max="21" width="18.7109375" style="18" customWidth="1"/>
    <col min="22" max="23" width="12.7109375" style="18" customWidth="1"/>
    <col min="24" max="24" width="17.28515625" style="18" customWidth="1"/>
    <col min="25" max="28" width="12.7109375" style="18" customWidth="1"/>
  </cols>
  <sheetData>
    <row r="1" spans="1:28" ht="30" customHeight="1">
      <c r="A1" s="27"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9"/>
    </row>
    <row r="2" spans="1:28" ht="30" customHeight="1">
      <c r="A2" s="30" t="s">
        <v>1</v>
      </c>
      <c r="B2" s="31"/>
      <c r="C2" s="31"/>
      <c r="D2" s="31"/>
      <c r="E2" s="31"/>
      <c r="F2" s="31"/>
      <c r="G2" s="31"/>
      <c r="H2" s="31"/>
      <c r="I2" s="31"/>
      <c r="J2" s="31"/>
      <c r="K2" s="31"/>
      <c r="L2" s="31"/>
      <c r="M2" s="31"/>
      <c r="N2" s="31"/>
      <c r="O2" s="31"/>
      <c r="P2" s="31"/>
      <c r="Q2" s="31"/>
      <c r="R2" s="31"/>
      <c r="S2" s="31"/>
      <c r="T2" s="31"/>
      <c r="U2" s="31"/>
      <c r="V2" s="31"/>
      <c r="W2" s="31"/>
      <c r="X2" s="31"/>
      <c r="Y2" s="31"/>
      <c r="Z2" s="31"/>
      <c r="AA2" s="31"/>
      <c r="AB2" s="32"/>
    </row>
    <row r="3" spans="1:28" ht="30" customHeight="1">
      <c r="A3" s="33" t="s">
        <v>2</v>
      </c>
      <c r="B3" s="34"/>
      <c r="C3" s="34"/>
      <c r="D3" s="34"/>
      <c r="E3" s="34"/>
      <c r="F3" s="34"/>
      <c r="G3" s="34"/>
      <c r="H3" s="34"/>
      <c r="I3" s="34"/>
      <c r="J3" s="34"/>
      <c r="K3" s="34"/>
      <c r="L3" s="34"/>
      <c r="M3" s="34"/>
      <c r="N3" s="34"/>
      <c r="O3" s="34"/>
      <c r="P3" s="34"/>
      <c r="Q3" s="34"/>
      <c r="R3" s="34"/>
      <c r="S3" s="34"/>
      <c r="T3" s="34"/>
      <c r="U3" s="34"/>
      <c r="V3" s="34"/>
      <c r="W3" s="34"/>
      <c r="X3" s="34"/>
      <c r="Y3" s="34"/>
      <c r="Z3" s="34"/>
      <c r="AA3" s="34"/>
      <c r="AB3" s="35"/>
    </row>
    <row r="4" spans="1:28" ht="30" customHeight="1">
      <c r="A4" s="1"/>
      <c r="B4" s="2"/>
      <c r="C4" s="2"/>
      <c r="D4" s="2"/>
      <c r="E4" s="2"/>
      <c r="F4" s="2"/>
      <c r="G4" s="2"/>
      <c r="H4" s="2"/>
      <c r="I4" s="2"/>
      <c r="J4" s="2"/>
      <c r="K4" s="2"/>
      <c r="L4" s="2"/>
      <c r="M4" s="2"/>
      <c r="N4" s="2"/>
      <c r="O4" s="2"/>
      <c r="P4" s="2"/>
      <c r="Q4" s="2"/>
      <c r="R4" s="2"/>
      <c r="S4" s="2"/>
      <c r="T4" s="2"/>
      <c r="U4" s="2"/>
      <c r="V4" s="2"/>
      <c r="W4" s="2"/>
      <c r="X4" s="2"/>
      <c r="Y4" s="36" t="s">
        <v>3</v>
      </c>
      <c r="Z4" s="36"/>
      <c r="AA4" s="36"/>
      <c r="AB4" s="37"/>
    </row>
    <row r="5" spans="1:28" ht="40.5" customHeight="1">
      <c r="A5" s="24" t="s">
        <v>4</v>
      </c>
      <c r="B5" s="24" t="s">
        <v>5</v>
      </c>
      <c r="C5" s="24" t="s">
        <v>6</v>
      </c>
      <c r="D5" s="24" t="s">
        <v>7</v>
      </c>
      <c r="E5" s="24" t="s">
        <v>8</v>
      </c>
      <c r="F5" s="24" t="s">
        <v>9</v>
      </c>
      <c r="G5" s="24" t="s">
        <v>10</v>
      </c>
      <c r="H5" s="24" t="s">
        <v>11</v>
      </c>
      <c r="I5" s="24" t="s">
        <v>12</v>
      </c>
      <c r="J5" s="24"/>
      <c r="K5" s="24"/>
      <c r="L5" s="24"/>
      <c r="M5" s="24"/>
      <c r="N5" s="24" t="s">
        <v>13</v>
      </c>
      <c r="O5" s="24" t="s">
        <v>14</v>
      </c>
      <c r="P5" s="24" t="s">
        <v>15</v>
      </c>
      <c r="Q5" s="24" t="s">
        <v>16</v>
      </c>
      <c r="R5" s="24" t="s">
        <v>17</v>
      </c>
      <c r="S5" s="24" t="s">
        <v>18</v>
      </c>
      <c r="T5" s="24" t="s">
        <v>19</v>
      </c>
      <c r="U5" s="24" t="s">
        <v>20</v>
      </c>
      <c r="V5" s="24" t="s">
        <v>21</v>
      </c>
      <c r="W5" s="24"/>
      <c r="X5" s="24" t="s">
        <v>22</v>
      </c>
      <c r="Y5" s="24"/>
      <c r="Z5" s="24"/>
      <c r="AA5" s="24" t="s">
        <v>23</v>
      </c>
      <c r="AB5" s="24" t="s">
        <v>24</v>
      </c>
    </row>
    <row r="6" spans="1:28" ht="67.5">
      <c r="A6" s="25"/>
      <c r="B6" s="25"/>
      <c r="C6" s="25"/>
      <c r="D6" s="25"/>
      <c r="E6" s="25"/>
      <c r="F6" s="25"/>
      <c r="G6" s="25"/>
      <c r="H6" s="25"/>
      <c r="I6" s="3" t="s">
        <v>25</v>
      </c>
      <c r="J6" s="3" t="s">
        <v>26</v>
      </c>
      <c r="K6" s="3" t="s">
        <v>27</v>
      </c>
      <c r="L6" s="3" t="s">
        <v>28</v>
      </c>
      <c r="M6" s="3" t="s">
        <v>29</v>
      </c>
      <c r="N6" s="25"/>
      <c r="O6" s="25"/>
      <c r="P6" s="25"/>
      <c r="Q6" s="25"/>
      <c r="R6" s="25"/>
      <c r="S6" s="25"/>
      <c r="T6" s="25"/>
      <c r="U6" s="25"/>
      <c r="V6" s="3" t="s">
        <v>30</v>
      </c>
      <c r="W6" s="3" t="s">
        <v>31</v>
      </c>
      <c r="X6" s="3" t="s">
        <v>25</v>
      </c>
      <c r="Y6" s="3" t="s">
        <v>26</v>
      </c>
      <c r="Z6" s="3" t="s">
        <v>27</v>
      </c>
      <c r="AA6" s="25"/>
      <c r="AB6" s="25"/>
    </row>
    <row r="7" spans="1:28" ht="99.95" customHeight="1">
      <c r="A7" s="4">
        <v>2016</v>
      </c>
      <c r="B7" s="4" t="s">
        <v>32</v>
      </c>
      <c r="C7" s="5" t="s">
        <v>33</v>
      </c>
      <c r="D7" s="6">
        <v>42394</v>
      </c>
      <c r="E7" s="7" t="s">
        <v>34</v>
      </c>
      <c r="F7" s="5" t="s">
        <v>35</v>
      </c>
      <c r="G7" s="8">
        <v>999296.99880000006</v>
      </c>
      <c r="H7" s="7" t="s">
        <v>36</v>
      </c>
      <c r="I7" s="4" t="s">
        <v>37</v>
      </c>
      <c r="J7" s="4" t="s">
        <v>38</v>
      </c>
      <c r="K7" s="4" t="s">
        <v>39</v>
      </c>
      <c r="L7" s="7" t="s">
        <v>40</v>
      </c>
      <c r="M7" s="4" t="s">
        <v>41</v>
      </c>
      <c r="N7" s="8">
        <f t="shared" ref="N7:N35" si="0">G7</f>
        <v>999296.99880000006</v>
      </c>
      <c r="O7" s="9">
        <v>953158.19</v>
      </c>
      <c r="P7" s="4" t="s">
        <v>42</v>
      </c>
      <c r="Q7" s="8">
        <f>N7/1960</f>
        <v>509.84540755102046</v>
      </c>
      <c r="R7" s="4" t="s">
        <v>43</v>
      </c>
      <c r="S7" s="10">
        <v>120000</v>
      </c>
      <c r="T7" s="7" t="s">
        <v>44</v>
      </c>
      <c r="U7" s="4" t="s">
        <v>45</v>
      </c>
      <c r="V7" s="6">
        <v>42396</v>
      </c>
      <c r="W7" s="6">
        <v>42429</v>
      </c>
      <c r="X7" s="4" t="s">
        <v>46</v>
      </c>
      <c r="Y7" s="4" t="s">
        <v>47</v>
      </c>
      <c r="Z7" s="4" t="s">
        <v>48</v>
      </c>
      <c r="AA7" s="4" t="s">
        <v>49</v>
      </c>
      <c r="AB7" s="4" t="s">
        <v>49</v>
      </c>
    </row>
    <row r="8" spans="1:28" ht="99.95" customHeight="1">
      <c r="A8" s="4">
        <v>2016</v>
      </c>
      <c r="B8" s="4" t="s">
        <v>32</v>
      </c>
      <c r="C8" s="5" t="s">
        <v>50</v>
      </c>
      <c r="D8" s="11">
        <v>42387</v>
      </c>
      <c r="E8" s="7" t="s">
        <v>51</v>
      </c>
      <c r="F8" s="5" t="s">
        <v>35</v>
      </c>
      <c r="G8" s="8">
        <v>1615350.24</v>
      </c>
      <c r="H8" s="7" t="s">
        <v>52</v>
      </c>
      <c r="I8" s="4" t="s">
        <v>53</v>
      </c>
      <c r="J8" s="4" t="s">
        <v>54</v>
      </c>
      <c r="K8" s="4" t="s">
        <v>55</v>
      </c>
      <c r="L8" s="7" t="s">
        <v>56</v>
      </c>
      <c r="M8" s="4" t="s">
        <v>57</v>
      </c>
      <c r="N8" s="8">
        <f t="shared" si="0"/>
        <v>1615350.24</v>
      </c>
      <c r="O8" s="9">
        <v>1615350.24</v>
      </c>
      <c r="P8" s="4" t="s">
        <v>58</v>
      </c>
      <c r="Q8" s="8">
        <f>N8/6297</f>
        <v>256.52695569318723</v>
      </c>
      <c r="R8" s="4" t="s">
        <v>43</v>
      </c>
      <c r="S8" s="10">
        <v>25642</v>
      </c>
      <c r="T8" s="7" t="s">
        <v>44</v>
      </c>
      <c r="U8" s="4" t="s">
        <v>45</v>
      </c>
      <c r="V8" s="6">
        <v>42388</v>
      </c>
      <c r="W8" s="6">
        <v>42429</v>
      </c>
      <c r="X8" s="4" t="s">
        <v>59</v>
      </c>
      <c r="Y8" s="4" t="s">
        <v>60</v>
      </c>
      <c r="Z8" s="4" t="s">
        <v>61</v>
      </c>
      <c r="AA8" s="4" t="s">
        <v>49</v>
      </c>
      <c r="AB8" s="4" t="s">
        <v>49</v>
      </c>
    </row>
    <row r="9" spans="1:28" ht="99.95" customHeight="1">
      <c r="A9" s="4">
        <v>2016</v>
      </c>
      <c r="B9" s="4" t="s">
        <v>32</v>
      </c>
      <c r="C9" s="5" t="s">
        <v>62</v>
      </c>
      <c r="D9" s="11">
        <v>42387</v>
      </c>
      <c r="E9" s="7" t="s">
        <v>63</v>
      </c>
      <c r="F9" s="5" t="s">
        <v>35</v>
      </c>
      <c r="G9" s="8">
        <v>1245297.3500000001</v>
      </c>
      <c r="H9" s="7" t="s">
        <v>52</v>
      </c>
      <c r="I9" s="4" t="s">
        <v>64</v>
      </c>
      <c r="J9" s="4" t="s">
        <v>65</v>
      </c>
      <c r="K9" s="4" t="s">
        <v>66</v>
      </c>
      <c r="L9" s="7" t="s">
        <v>67</v>
      </c>
      <c r="M9" s="4" t="s">
        <v>68</v>
      </c>
      <c r="N9" s="8">
        <f t="shared" si="0"/>
        <v>1245297.3500000001</v>
      </c>
      <c r="O9" s="9">
        <v>1184976.27</v>
      </c>
      <c r="P9" s="4" t="s">
        <v>69</v>
      </c>
      <c r="Q9" s="8">
        <f>N9/6297</f>
        <v>197.7604176592028</v>
      </c>
      <c r="R9" s="4" t="s">
        <v>43</v>
      </c>
      <c r="S9" s="10">
        <v>25642</v>
      </c>
      <c r="T9" s="7" t="s">
        <v>44</v>
      </c>
      <c r="U9" s="4" t="s">
        <v>45</v>
      </c>
      <c r="V9" s="6">
        <v>42388</v>
      </c>
      <c r="W9" s="6">
        <v>42429</v>
      </c>
      <c r="X9" s="4" t="s">
        <v>59</v>
      </c>
      <c r="Y9" s="4" t="s">
        <v>60</v>
      </c>
      <c r="Z9" s="4" t="s">
        <v>61</v>
      </c>
      <c r="AA9" s="4" t="s">
        <v>49</v>
      </c>
      <c r="AB9" s="4" t="s">
        <v>49</v>
      </c>
    </row>
    <row r="10" spans="1:28" ht="99.95" customHeight="1">
      <c r="A10" s="4">
        <v>2016</v>
      </c>
      <c r="B10" s="4" t="s">
        <v>32</v>
      </c>
      <c r="C10" s="5" t="s">
        <v>70</v>
      </c>
      <c r="D10" s="11">
        <v>42413</v>
      </c>
      <c r="E10" s="7" t="s">
        <v>71</v>
      </c>
      <c r="F10" s="12" t="s">
        <v>72</v>
      </c>
      <c r="G10" s="8">
        <v>1029282.8540000001</v>
      </c>
      <c r="H10" s="7" t="s">
        <v>73</v>
      </c>
      <c r="I10" s="4" t="s">
        <v>74</v>
      </c>
      <c r="J10" s="4" t="s">
        <v>75</v>
      </c>
      <c r="K10" s="4" t="s">
        <v>76</v>
      </c>
      <c r="L10" s="7" t="s">
        <v>77</v>
      </c>
      <c r="M10" s="4" t="s">
        <v>78</v>
      </c>
      <c r="N10" s="8">
        <f t="shared" si="0"/>
        <v>1029282.8540000001</v>
      </c>
      <c r="O10" s="13" t="s">
        <v>49</v>
      </c>
      <c r="P10" s="4" t="s">
        <v>79</v>
      </c>
      <c r="Q10" s="8">
        <f>N10/781</f>
        <v>1317.9037823303458</v>
      </c>
      <c r="R10" s="4" t="s">
        <v>43</v>
      </c>
      <c r="S10" s="10">
        <v>6339</v>
      </c>
      <c r="T10" s="7" t="s">
        <v>44</v>
      </c>
      <c r="U10" s="4" t="s">
        <v>45</v>
      </c>
      <c r="V10" s="6">
        <v>42415</v>
      </c>
      <c r="W10" s="6">
        <v>42484</v>
      </c>
      <c r="X10" s="4" t="s">
        <v>80</v>
      </c>
      <c r="Y10" s="4" t="s">
        <v>81</v>
      </c>
      <c r="Z10" s="4" t="s">
        <v>82</v>
      </c>
      <c r="AA10" s="4" t="s">
        <v>49</v>
      </c>
      <c r="AB10" s="4" t="s">
        <v>49</v>
      </c>
    </row>
    <row r="11" spans="1:28" ht="99.95" customHeight="1">
      <c r="A11" s="4">
        <v>2016</v>
      </c>
      <c r="B11" s="4" t="s">
        <v>32</v>
      </c>
      <c r="C11" s="5" t="s">
        <v>83</v>
      </c>
      <c r="D11" s="11">
        <v>42420</v>
      </c>
      <c r="E11" s="7" t="s">
        <v>84</v>
      </c>
      <c r="F11" s="5" t="s">
        <v>35</v>
      </c>
      <c r="G11" s="8">
        <v>1480259.25</v>
      </c>
      <c r="H11" s="7" t="s">
        <v>85</v>
      </c>
      <c r="I11" s="4" t="s">
        <v>86</v>
      </c>
      <c r="J11" s="4" t="s">
        <v>87</v>
      </c>
      <c r="K11" s="4" t="s">
        <v>88</v>
      </c>
      <c r="L11" s="7" t="s">
        <v>89</v>
      </c>
      <c r="M11" s="4" t="s">
        <v>90</v>
      </c>
      <c r="N11" s="8">
        <f t="shared" si="0"/>
        <v>1480259.25</v>
      </c>
      <c r="O11" s="13" t="s">
        <v>49</v>
      </c>
      <c r="P11" s="4" t="s">
        <v>91</v>
      </c>
      <c r="Q11" s="8">
        <f>N11/850</f>
        <v>1741.4814705882352</v>
      </c>
      <c r="R11" s="4" t="s">
        <v>43</v>
      </c>
      <c r="S11" s="10">
        <v>279130</v>
      </c>
      <c r="T11" s="7" t="s">
        <v>44</v>
      </c>
      <c r="U11" s="4" t="s">
        <v>45</v>
      </c>
      <c r="V11" s="6">
        <v>42422</v>
      </c>
      <c r="W11" s="6">
        <v>42505</v>
      </c>
      <c r="X11" s="4" t="s">
        <v>59</v>
      </c>
      <c r="Y11" s="4" t="s">
        <v>60</v>
      </c>
      <c r="Z11" s="4" t="s">
        <v>61</v>
      </c>
      <c r="AA11" s="4" t="s">
        <v>49</v>
      </c>
      <c r="AB11" s="4" t="s">
        <v>49</v>
      </c>
    </row>
    <row r="12" spans="1:28" ht="99.95" customHeight="1">
      <c r="A12" s="4">
        <v>2016</v>
      </c>
      <c r="B12" s="4" t="s">
        <v>32</v>
      </c>
      <c r="C12" s="5" t="s">
        <v>92</v>
      </c>
      <c r="D12" s="11">
        <v>42420</v>
      </c>
      <c r="E12" s="7" t="s">
        <v>93</v>
      </c>
      <c r="F12" s="5" t="s">
        <v>35</v>
      </c>
      <c r="G12" s="8">
        <v>595635.78</v>
      </c>
      <c r="H12" s="7" t="s">
        <v>94</v>
      </c>
      <c r="I12" s="4" t="s">
        <v>95</v>
      </c>
      <c r="J12" s="4" t="s">
        <v>96</v>
      </c>
      <c r="K12" s="4" t="s">
        <v>97</v>
      </c>
      <c r="L12" s="7" t="s">
        <v>98</v>
      </c>
      <c r="M12" s="4" t="s">
        <v>99</v>
      </c>
      <c r="N12" s="8">
        <f t="shared" si="0"/>
        <v>595635.78</v>
      </c>
      <c r="O12" s="13" t="s">
        <v>49</v>
      </c>
      <c r="P12" s="4" t="s">
        <v>100</v>
      </c>
      <c r="Q12" s="8">
        <f>N12/1007.23</f>
        <v>591.36024542557311</v>
      </c>
      <c r="R12" s="4" t="s">
        <v>43</v>
      </c>
      <c r="S12" s="10">
        <v>4008</v>
      </c>
      <c r="T12" s="7" t="s">
        <v>44</v>
      </c>
      <c r="U12" s="4" t="s">
        <v>45</v>
      </c>
      <c r="V12" s="6">
        <v>42422</v>
      </c>
      <c r="W12" s="6">
        <v>42484</v>
      </c>
      <c r="X12" s="4" t="s">
        <v>101</v>
      </c>
      <c r="Y12" s="4" t="s">
        <v>102</v>
      </c>
      <c r="Z12" s="4" t="s">
        <v>103</v>
      </c>
      <c r="AA12" s="4" t="s">
        <v>49</v>
      </c>
      <c r="AB12" s="4" t="s">
        <v>49</v>
      </c>
    </row>
    <row r="13" spans="1:28" ht="99.95" customHeight="1">
      <c r="A13" s="4">
        <v>2016</v>
      </c>
      <c r="B13" s="4" t="s">
        <v>32</v>
      </c>
      <c r="C13" s="5" t="s">
        <v>104</v>
      </c>
      <c r="D13" s="11">
        <v>42420</v>
      </c>
      <c r="E13" s="7" t="s">
        <v>105</v>
      </c>
      <c r="F13" s="12" t="s">
        <v>72</v>
      </c>
      <c r="G13" s="8">
        <v>680157.27</v>
      </c>
      <c r="H13" s="7" t="s">
        <v>106</v>
      </c>
      <c r="I13" s="4" t="s">
        <v>107</v>
      </c>
      <c r="J13" s="4" t="s">
        <v>108</v>
      </c>
      <c r="K13" s="4" t="s">
        <v>109</v>
      </c>
      <c r="L13" s="7" t="s">
        <v>110</v>
      </c>
      <c r="M13" s="4" t="s">
        <v>111</v>
      </c>
      <c r="N13" s="8">
        <f t="shared" si="0"/>
        <v>680157.27</v>
      </c>
      <c r="O13" s="13" t="s">
        <v>49</v>
      </c>
      <c r="P13" s="4" t="s">
        <v>112</v>
      </c>
      <c r="Q13" s="8">
        <f>N13/12</f>
        <v>56679.772499999999</v>
      </c>
      <c r="R13" s="4" t="s">
        <v>113</v>
      </c>
      <c r="S13" s="10">
        <v>1243756</v>
      </c>
      <c r="T13" s="7" t="s">
        <v>44</v>
      </c>
      <c r="U13" s="4" t="s">
        <v>45</v>
      </c>
      <c r="V13" s="6">
        <v>42422</v>
      </c>
      <c r="W13" s="6">
        <v>42484</v>
      </c>
      <c r="X13" s="4" t="s">
        <v>114</v>
      </c>
      <c r="Y13" s="4" t="s">
        <v>115</v>
      </c>
      <c r="Z13" s="4" t="s">
        <v>116</v>
      </c>
      <c r="AA13" s="4" t="s">
        <v>49</v>
      </c>
      <c r="AB13" s="4" t="s">
        <v>49</v>
      </c>
    </row>
    <row r="14" spans="1:28" ht="99.95" customHeight="1">
      <c r="A14" s="4">
        <v>2016</v>
      </c>
      <c r="B14" s="4" t="s">
        <v>32</v>
      </c>
      <c r="C14" s="5" t="s">
        <v>117</v>
      </c>
      <c r="D14" s="11">
        <v>42406</v>
      </c>
      <c r="E14" s="7" t="s">
        <v>118</v>
      </c>
      <c r="F14" s="12" t="s">
        <v>72</v>
      </c>
      <c r="G14" s="8">
        <v>1135877.45</v>
      </c>
      <c r="H14" s="7" t="s">
        <v>119</v>
      </c>
      <c r="I14" s="4" t="s">
        <v>120</v>
      </c>
      <c r="J14" s="4" t="s">
        <v>121</v>
      </c>
      <c r="K14" s="4" t="s">
        <v>122</v>
      </c>
      <c r="L14" s="14" t="s">
        <v>123</v>
      </c>
      <c r="M14" s="4" t="s">
        <v>124</v>
      </c>
      <c r="N14" s="8">
        <f t="shared" si="0"/>
        <v>1135877.45</v>
      </c>
      <c r="O14" s="13" t="s">
        <v>49</v>
      </c>
      <c r="P14" s="4" t="s">
        <v>125</v>
      </c>
      <c r="Q14" s="8" t="s">
        <v>125</v>
      </c>
      <c r="R14" s="4" t="s">
        <v>126</v>
      </c>
      <c r="S14" s="10" t="s">
        <v>126</v>
      </c>
      <c r="T14" s="7" t="s">
        <v>44</v>
      </c>
      <c r="U14" s="4" t="s">
        <v>127</v>
      </c>
      <c r="V14" s="6">
        <v>42408</v>
      </c>
      <c r="W14" s="6">
        <v>42551</v>
      </c>
      <c r="X14" s="4" t="s">
        <v>128</v>
      </c>
      <c r="Y14" s="4" t="s">
        <v>129</v>
      </c>
      <c r="Z14" s="4" t="s">
        <v>130</v>
      </c>
      <c r="AA14" s="4" t="s">
        <v>49</v>
      </c>
      <c r="AB14" s="4" t="s">
        <v>49</v>
      </c>
    </row>
    <row r="15" spans="1:28" ht="99.95" customHeight="1">
      <c r="A15" s="4">
        <v>2016</v>
      </c>
      <c r="B15" s="4" t="s">
        <v>32</v>
      </c>
      <c r="C15" s="5" t="s">
        <v>131</v>
      </c>
      <c r="D15" s="11">
        <v>42406</v>
      </c>
      <c r="E15" s="7" t="s">
        <v>132</v>
      </c>
      <c r="F15" s="12" t="s">
        <v>72</v>
      </c>
      <c r="G15" s="8">
        <v>1394867.44</v>
      </c>
      <c r="H15" s="7" t="s">
        <v>119</v>
      </c>
      <c r="I15" s="4" t="s">
        <v>133</v>
      </c>
      <c r="J15" s="4" t="s">
        <v>134</v>
      </c>
      <c r="K15" s="4" t="s">
        <v>135</v>
      </c>
      <c r="L15" s="7" t="s">
        <v>136</v>
      </c>
      <c r="M15" s="4" t="s">
        <v>137</v>
      </c>
      <c r="N15" s="8">
        <f t="shared" si="0"/>
        <v>1394867.44</v>
      </c>
      <c r="O15" s="13" t="s">
        <v>49</v>
      </c>
      <c r="P15" s="4" t="s">
        <v>125</v>
      </c>
      <c r="Q15" s="8" t="s">
        <v>125</v>
      </c>
      <c r="R15" s="4" t="s">
        <v>126</v>
      </c>
      <c r="S15" s="10" t="s">
        <v>126</v>
      </c>
      <c r="T15" s="7" t="s">
        <v>44</v>
      </c>
      <c r="U15" s="4" t="s">
        <v>127</v>
      </c>
      <c r="V15" s="6">
        <v>42408</v>
      </c>
      <c r="W15" s="6">
        <v>42551</v>
      </c>
      <c r="X15" s="4" t="s">
        <v>138</v>
      </c>
      <c r="Y15" s="4" t="s">
        <v>139</v>
      </c>
      <c r="Z15" s="4" t="s">
        <v>140</v>
      </c>
      <c r="AA15" s="4" t="s">
        <v>49</v>
      </c>
      <c r="AB15" s="4" t="s">
        <v>49</v>
      </c>
    </row>
    <row r="16" spans="1:28" ht="99.95" customHeight="1">
      <c r="A16" s="4">
        <v>2016</v>
      </c>
      <c r="B16" s="4" t="s">
        <v>32</v>
      </c>
      <c r="C16" s="5" t="s">
        <v>141</v>
      </c>
      <c r="D16" s="11">
        <v>42406</v>
      </c>
      <c r="E16" s="7" t="s">
        <v>142</v>
      </c>
      <c r="F16" s="12" t="s">
        <v>72</v>
      </c>
      <c r="G16" s="8">
        <v>1293527.1299999999</v>
      </c>
      <c r="H16" s="7" t="s">
        <v>119</v>
      </c>
      <c r="I16" s="13" t="s">
        <v>143</v>
      </c>
      <c r="J16" s="13" t="s">
        <v>82</v>
      </c>
      <c r="K16" s="13" t="s">
        <v>144</v>
      </c>
      <c r="L16" s="7" t="s">
        <v>145</v>
      </c>
      <c r="M16" s="13" t="s">
        <v>146</v>
      </c>
      <c r="N16" s="8">
        <f t="shared" si="0"/>
        <v>1293527.1299999999</v>
      </c>
      <c r="O16" s="13" t="s">
        <v>49</v>
      </c>
      <c r="P16" s="4" t="s">
        <v>125</v>
      </c>
      <c r="Q16" s="8" t="s">
        <v>125</v>
      </c>
      <c r="R16" s="4" t="s">
        <v>126</v>
      </c>
      <c r="S16" s="10" t="s">
        <v>126</v>
      </c>
      <c r="T16" s="7" t="s">
        <v>44</v>
      </c>
      <c r="U16" s="4" t="s">
        <v>127</v>
      </c>
      <c r="V16" s="6">
        <v>42408</v>
      </c>
      <c r="W16" s="6">
        <v>42551</v>
      </c>
      <c r="X16" s="4" t="s">
        <v>147</v>
      </c>
      <c r="Y16" s="4" t="s">
        <v>148</v>
      </c>
      <c r="Z16" s="4" t="s">
        <v>149</v>
      </c>
      <c r="AA16" s="4" t="s">
        <v>49</v>
      </c>
      <c r="AB16" s="4" t="s">
        <v>49</v>
      </c>
    </row>
    <row r="17" spans="1:28" ht="99.95" customHeight="1">
      <c r="A17" s="4">
        <v>2016</v>
      </c>
      <c r="B17" s="4" t="s">
        <v>32</v>
      </c>
      <c r="C17" s="5" t="s">
        <v>150</v>
      </c>
      <c r="D17" s="11">
        <v>42406</v>
      </c>
      <c r="E17" s="7" t="s">
        <v>151</v>
      </c>
      <c r="F17" s="12" t="s">
        <v>72</v>
      </c>
      <c r="G17" s="8">
        <v>1456436.78</v>
      </c>
      <c r="H17" s="7" t="s">
        <v>119</v>
      </c>
      <c r="I17" s="4" t="s">
        <v>152</v>
      </c>
      <c r="J17" s="4" t="s">
        <v>153</v>
      </c>
      <c r="K17" s="4" t="s">
        <v>154</v>
      </c>
      <c r="L17" s="14" t="s">
        <v>155</v>
      </c>
      <c r="M17" s="4" t="s">
        <v>156</v>
      </c>
      <c r="N17" s="8">
        <f t="shared" si="0"/>
        <v>1456436.78</v>
      </c>
      <c r="O17" s="13" t="s">
        <v>49</v>
      </c>
      <c r="P17" s="4" t="s">
        <v>125</v>
      </c>
      <c r="Q17" s="8" t="s">
        <v>125</v>
      </c>
      <c r="R17" s="4" t="s">
        <v>126</v>
      </c>
      <c r="S17" s="10" t="s">
        <v>126</v>
      </c>
      <c r="T17" s="7" t="s">
        <v>44</v>
      </c>
      <c r="U17" s="4" t="s">
        <v>127</v>
      </c>
      <c r="V17" s="6">
        <v>42408</v>
      </c>
      <c r="W17" s="6">
        <v>42735</v>
      </c>
      <c r="X17" s="4" t="s">
        <v>157</v>
      </c>
      <c r="Y17" s="4" t="s">
        <v>158</v>
      </c>
      <c r="Z17" s="4" t="s">
        <v>159</v>
      </c>
      <c r="AA17" s="4" t="s">
        <v>49</v>
      </c>
      <c r="AB17" s="4" t="s">
        <v>49</v>
      </c>
    </row>
    <row r="18" spans="1:28" ht="99.95" customHeight="1">
      <c r="A18" s="4">
        <v>2016</v>
      </c>
      <c r="B18" s="4" t="s">
        <v>32</v>
      </c>
      <c r="C18" s="5" t="s">
        <v>160</v>
      </c>
      <c r="D18" s="11">
        <v>42406</v>
      </c>
      <c r="E18" s="7" t="s">
        <v>161</v>
      </c>
      <c r="F18" s="12" t="s">
        <v>72</v>
      </c>
      <c r="G18" s="8">
        <v>1528326.3</v>
      </c>
      <c r="H18" s="7" t="s">
        <v>119</v>
      </c>
      <c r="I18" s="4" t="s">
        <v>162</v>
      </c>
      <c r="J18" s="4" t="s">
        <v>163</v>
      </c>
      <c r="K18" s="4" t="s">
        <v>164</v>
      </c>
      <c r="L18" s="14" t="s">
        <v>165</v>
      </c>
      <c r="M18" s="4" t="s">
        <v>166</v>
      </c>
      <c r="N18" s="8">
        <f t="shared" si="0"/>
        <v>1528326.3</v>
      </c>
      <c r="O18" s="13" t="s">
        <v>49</v>
      </c>
      <c r="P18" s="4" t="s">
        <v>125</v>
      </c>
      <c r="Q18" s="8" t="s">
        <v>125</v>
      </c>
      <c r="R18" s="4" t="s">
        <v>126</v>
      </c>
      <c r="S18" s="10" t="s">
        <v>126</v>
      </c>
      <c r="T18" s="7" t="s">
        <v>44</v>
      </c>
      <c r="U18" s="4" t="s">
        <v>127</v>
      </c>
      <c r="V18" s="6">
        <v>42408</v>
      </c>
      <c r="W18" s="6">
        <v>42735</v>
      </c>
      <c r="X18" s="4" t="s">
        <v>157</v>
      </c>
      <c r="Y18" s="4" t="s">
        <v>158</v>
      </c>
      <c r="Z18" s="4" t="s">
        <v>159</v>
      </c>
      <c r="AA18" s="4" t="s">
        <v>49</v>
      </c>
      <c r="AB18" s="4" t="s">
        <v>49</v>
      </c>
    </row>
    <row r="19" spans="1:28" ht="99.95" customHeight="1">
      <c r="A19" s="4">
        <v>2016</v>
      </c>
      <c r="B19" s="4" t="s">
        <v>32</v>
      </c>
      <c r="C19" s="5" t="s">
        <v>167</v>
      </c>
      <c r="D19" s="11">
        <v>42406</v>
      </c>
      <c r="E19" s="7" t="s">
        <v>168</v>
      </c>
      <c r="F19" s="12" t="s">
        <v>72</v>
      </c>
      <c r="G19" s="8">
        <v>1201315.48</v>
      </c>
      <c r="H19" s="7" t="s">
        <v>119</v>
      </c>
      <c r="I19" s="4" t="s">
        <v>169</v>
      </c>
      <c r="J19" s="4" t="s">
        <v>153</v>
      </c>
      <c r="K19" s="4" t="s">
        <v>170</v>
      </c>
      <c r="L19" s="7" t="s">
        <v>171</v>
      </c>
      <c r="M19" s="4" t="s">
        <v>172</v>
      </c>
      <c r="N19" s="8">
        <f t="shared" si="0"/>
        <v>1201315.48</v>
      </c>
      <c r="O19" s="13" t="s">
        <v>49</v>
      </c>
      <c r="P19" s="4" t="s">
        <v>125</v>
      </c>
      <c r="Q19" s="8" t="s">
        <v>125</v>
      </c>
      <c r="R19" s="4" t="s">
        <v>126</v>
      </c>
      <c r="S19" s="10" t="s">
        <v>126</v>
      </c>
      <c r="T19" s="7" t="s">
        <v>44</v>
      </c>
      <c r="U19" s="4" t="s">
        <v>127</v>
      </c>
      <c r="V19" s="6">
        <v>42408</v>
      </c>
      <c r="W19" s="6">
        <v>42551</v>
      </c>
      <c r="X19" s="4" t="s">
        <v>157</v>
      </c>
      <c r="Y19" s="4" t="s">
        <v>158</v>
      </c>
      <c r="Z19" s="4" t="s">
        <v>159</v>
      </c>
      <c r="AA19" s="4" t="s">
        <v>49</v>
      </c>
      <c r="AB19" s="4" t="s">
        <v>49</v>
      </c>
    </row>
    <row r="20" spans="1:28" ht="99.95" customHeight="1">
      <c r="A20" s="4">
        <v>2016</v>
      </c>
      <c r="B20" s="4" t="s">
        <v>32</v>
      </c>
      <c r="C20" s="5" t="s">
        <v>173</v>
      </c>
      <c r="D20" s="11">
        <v>42406</v>
      </c>
      <c r="E20" s="7" t="s">
        <v>174</v>
      </c>
      <c r="F20" s="12" t="s">
        <v>72</v>
      </c>
      <c r="G20" s="8">
        <v>1385659.75</v>
      </c>
      <c r="H20" s="7" t="s">
        <v>119</v>
      </c>
      <c r="I20" s="4" t="s">
        <v>175</v>
      </c>
      <c r="J20" s="4" t="s">
        <v>176</v>
      </c>
      <c r="K20" s="4" t="s">
        <v>177</v>
      </c>
      <c r="L20" s="14" t="s">
        <v>178</v>
      </c>
      <c r="M20" s="4" t="s">
        <v>179</v>
      </c>
      <c r="N20" s="8">
        <f t="shared" si="0"/>
        <v>1385659.75</v>
      </c>
      <c r="O20" s="13" t="s">
        <v>49</v>
      </c>
      <c r="P20" s="4" t="s">
        <v>125</v>
      </c>
      <c r="Q20" s="8" t="s">
        <v>125</v>
      </c>
      <c r="R20" s="4" t="s">
        <v>126</v>
      </c>
      <c r="S20" s="10" t="s">
        <v>126</v>
      </c>
      <c r="T20" s="7" t="s">
        <v>44</v>
      </c>
      <c r="U20" s="4" t="s">
        <v>127</v>
      </c>
      <c r="V20" s="6">
        <v>42408</v>
      </c>
      <c r="W20" s="6">
        <v>42551</v>
      </c>
      <c r="X20" s="4" t="s">
        <v>180</v>
      </c>
      <c r="Y20" s="4" t="s">
        <v>181</v>
      </c>
      <c r="Z20" s="4" t="s">
        <v>182</v>
      </c>
      <c r="AA20" s="4" t="s">
        <v>49</v>
      </c>
      <c r="AB20" s="4" t="s">
        <v>49</v>
      </c>
    </row>
    <row r="21" spans="1:28" ht="99.95" customHeight="1">
      <c r="A21" s="4">
        <v>2016</v>
      </c>
      <c r="B21" s="4" t="s">
        <v>32</v>
      </c>
      <c r="C21" s="5" t="s">
        <v>183</v>
      </c>
      <c r="D21" s="11">
        <v>42413</v>
      </c>
      <c r="E21" s="7" t="s">
        <v>184</v>
      </c>
      <c r="F21" s="5" t="s">
        <v>35</v>
      </c>
      <c r="G21" s="8">
        <v>1547300.2</v>
      </c>
      <c r="H21" s="7" t="s">
        <v>185</v>
      </c>
      <c r="I21" s="4" t="s">
        <v>186</v>
      </c>
      <c r="J21" s="4" t="s">
        <v>187</v>
      </c>
      <c r="K21" s="4" t="s">
        <v>188</v>
      </c>
      <c r="L21" s="7" t="s">
        <v>189</v>
      </c>
      <c r="M21" s="4" t="s">
        <v>190</v>
      </c>
      <c r="N21" s="8">
        <f t="shared" si="0"/>
        <v>1547300.2</v>
      </c>
      <c r="O21" s="13" t="s">
        <v>49</v>
      </c>
      <c r="P21" s="4" t="s">
        <v>191</v>
      </c>
      <c r="Q21" s="8">
        <f>N21/2546.52</f>
        <v>607.61360601919478</v>
      </c>
      <c r="R21" s="4" t="s">
        <v>43</v>
      </c>
      <c r="S21" s="10">
        <v>2614</v>
      </c>
      <c r="T21" s="7" t="s">
        <v>44</v>
      </c>
      <c r="U21" s="4" t="s">
        <v>45</v>
      </c>
      <c r="V21" s="6">
        <v>42415</v>
      </c>
      <c r="W21" s="6">
        <v>42475</v>
      </c>
      <c r="X21" s="4" t="s">
        <v>101</v>
      </c>
      <c r="Y21" s="4" t="s">
        <v>192</v>
      </c>
      <c r="Z21" s="4" t="s">
        <v>149</v>
      </c>
      <c r="AA21" s="4" t="s">
        <v>49</v>
      </c>
      <c r="AB21" s="4" t="s">
        <v>49</v>
      </c>
    </row>
    <row r="22" spans="1:28" ht="99.95" customHeight="1">
      <c r="A22" s="4">
        <v>2016</v>
      </c>
      <c r="B22" s="4" t="s">
        <v>193</v>
      </c>
      <c r="C22" s="5" t="s">
        <v>194</v>
      </c>
      <c r="D22" s="11">
        <v>42494</v>
      </c>
      <c r="E22" s="7" t="s">
        <v>195</v>
      </c>
      <c r="F22" s="5" t="s">
        <v>35</v>
      </c>
      <c r="G22" s="8">
        <v>3199054.38</v>
      </c>
      <c r="H22" s="7" t="s">
        <v>196</v>
      </c>
      <c r="I22" s="4" t="s">
        <v>147</v>
      </c>
      <c r="J22" s="4" t="s">
        <v>197</v>
      </c>
      <c r="K22" s="4" t="s">
        <v>188</v>
      </c>
      <c r="L22" s="7" t="s">
        <v>198</v>
      </c>
      <c r="M22" s="4" t="s">
        <v>199</v>
      </c>
      <c r="N22" s="8">
        <f>G22</f>
        <v>3199054.38</v>
      </c>
      <c r="O22" s="13" t="s">
        <v>49</v>
      </c>
      <c r="P22" s="4" t="s">
        <v>200</v>
      </c>
      <c r="Q22" s="8">
        <f>N22/525</f>
        <v>6093.436914285714</v>
      </c>
      <c r="R22" s="4" t="s">
        <v>43</v>
      </c>
      <c r="S22" s="10">
        <v>2614</v>
      </c>
      <c r="T22" s="7" t="s">
        <v>44</v>
      </c>
      <c r="U22" s="4" t="s">
        <v>45</v>
      </c>
      <c r="V22" s="6">
        <v>42495</v>
      </c>
      <c r="W22" s="6">
        <v>42580</v>
      </c>
      <c r="X22" s="4" t="s">
        <v>201</v>
      </c>
      <c r="Y22" s="4" t="s">
        <v>202</v>
      </c>
      <c r="Z22" s="4" t="s">
        <v>203</v>
      </c>
      <c r="AA22" s="4" t="s">
        <v>49</v>
      </c>
      <c r="AB22" s="4" t="s">
        <v>49</v>
      </c>
    </row>
    <row r="23" spans="1:28" ht="99.95" customHeight="1">
      <c r="A23" s="4">
        <v>2016</v>
      </c>
      <c r="B23" s="4" t="s">
        <v>193</v>
      </c>
      <c r="C23" s="5" t="s">
        <v>204</v>
      </c>
      <c r="D23" s="11">
        <v>42494</v>
      </c>
      <c r="E23" s="7" t="s">
        <v>205</v>
      </c>
      <c r="F23" s="12" t="s">
        <v>72</v>
      </c>
      <c r="G23" s="8">
        <v>3490706.8</v>
      </c>
      <c r="H23" s="7" t="s">
        <v>206</v>
      </c>
      <c r="I23" s="4" t="s">
        <v>207</v>
      </c>
      <c r="J23" s="4" t="s">
        <v>208</v>
      </c>
      <c r="K23" s="4" t="s">
        <v>140</v>
      </c>
      <c r="L23" s="7" t="s">
        <v>209</v>
      </c>
      <c r="M23" s="4" t="s">
        <v>210</v>
      </c>
      <c r="N23" s="8">
        <f t="shared" si="0"/>
        <v>3490706.8</v>
      </c>
      <c r="O23" s="13" t="s">
        <v>49</v>
      </c>
      <c r="P23" s="4" t="s">
        <v>125</v>
      </c>
      <c r="Q23" s="4" t="s">
        <v>125</v>
      </c>
      <c r="R23" s="4" t="s">
        <v>126</v>
      </c>
      <c r="S23" s="4" t="s">
        <v>126</v>
      </c>
      <c r="T23" s="7" t="s">
        <v>44</v>
      </c>
      <c r="U23" s="4" t="s">
        <v>127</v>
      </c>
      <c r="V23" s="6">
        <v>42495</v>
      </c>
      <c r="W23" s="6">
        <v>42580</v>
      </c>
      <c r="X23" s="4" t="s">
        <v>211</v>
      </c>
      <c r="Y23" s="4" t="s">
        <v>212</v>
      </c>
      <c r="Z23" s="4" t="s">
        <v>213</v>
      </c>
      <c r="AA23" s="4" t="s">
        <v>49</v>
      </c>
      <c r="AB23" s="4" t="s">
        <v>49</v>
      </c>
    </row>
    <row r="24" spans="1:28" ht="99.95" customHeight="1">
      <c r="A24" s="4">
        <v>2016</v>
      </c>
      <c r="B24" s="4" t="s">
        <v>193</v>
      </c>
      <c r="C24" s="5" t="s">
        <v>214</v>
      </c>
      <c r="D24" s="11">
        <v>42494</v>
      </c>
      <c r="E24" s="7" t="s">
        <v>215</v>
      </c>
      <c r="F24" s="5" t="s">
        <v>35</v>
      </c>
      <c r="G24" s="8">
        <v>4875705.4800000004</v>
      </c>
      <c r="H24" s="7" t="s">
        <v>216</v>
      </c>
      <c r="I24" s="4" t="s">
        <v>217</v>
      </c>
      <c r="J24" s="4" t="s">
        <v>55</v>
      </c>
      <c r="K24" s="4" t="s">
        <v>218</v>
      </c>
      <c r="L24" s="7" t="s">
        <v>219</v>
      </c>
      <c r="M24" s="4" t="s">
        <v>220</v>
      </c>
      <c r="N24" s="8">
        <f t="shared" si="0"/>
        <v>4875705.4800000004</v>
      </c>
      <c r="O24" s="13" t="s">
        <v>49</v>
      </c>
      <c r="P24" s="4" t="s">
        <v>125</v>
      </c>
      <c r="Q24" s="4" t="s">
        <v>125</v>
      </c>
      <c r="R24" s="4" t="s">
        <v>126</v>
      </c>
      <c r="S24" s="4" t="s">
        <v>126</v>
      </c>
      <c r="T24" s="7" t="s">
        <v>44</v>
      </c>
      <c r="U24" s="4" t="s">
        <v>127</v>
      </c>
      <c r="V24" s="6">
        <v>42495</v>
      </c>
      <c r="W24" s="6">
        <v>42580</v>
      </c>
      <c r="X24" s="4" t="s">
        <v>221</v>
      </c>
      <c r="Y24" s="4" t="s">
        <v>222</v>
      </c>
      <c r="Z24" s="4" t="s">
        <v>223</v>
      </c>
      <c r="AA24" s="4" t="s">
        <v>49</v>
      </c>
      <c r="AB24" s="4" t="s">
        <v>49</v>
      </c>
    </row>
    <row r="25" spans="1:28" ht="99.95" customHeight="1">
      <c r="A25" s="4">
        <v>2016</v>
      </c>
      <c r="B25" s="4" t="s">
        <v>224</v>
      </c>
      <c r="C25" s="5" t="s">
        <v>225</v>
      </c>
      <c r="D25" s="11">
        <v>42494</v>
      </c>
      <c r="E25" s="7" t="s">
        <v>226</v>
      </c>
      <c r="F25" s="5" t="s">
        <v>35</v>
      </c>
      <c r="G25" s="8">
        <v>2407303.62</v>
      </c>
      <c r="H25" s="7" t="s">
        <v>227</v>
      </c>
      <c r="I25" s="4" t="s">
        <v>228</v>
      </c>
      <c r="J25" s="4" t="s">
        <v>154</v>
      </c>
      <c r="K25" s="4" t="s">
        <v>229</v>
      </c>
      <c r="L25" s="7" t="s">
        <v>230</v>
      </c>
      <c r="M25" s="4" t="s">
        <v>231</v>
      </c>
      <c r="N25" s="8">
        <f t="shared" si="0"/>
        <v>2407303.62</v>
      </c>
      <c r="O25" s="13" t="s">
        <v>49</v>
      </c>
      <c r="P25" s="4" t="s">
        <v>232</v>
      </c>
      <c r="Q25" s="8">
        <f>N25/1943</f>
        <v>1238.9622336592897</v>
      </c>
      <c r="R25" s="4" t="s">
        <v>43</v>
      </c>
      <c r="S25" s="10">
        <v>8735</v>
      </c>
      <c r="T25" s="7" t="s">
        <v>44</v>
      </c>
      <c r="U25" s="4" t="s">
        <v>45</v>
      </c>
      <c r="V25" s="6">
        <v>42495</v>
      </c>
      <c r="W25" s="6">
        <v>42560</v>
      </c>
      <c r="X25" s="4" t="s">
        <v>233</v>
      </c>
      <c r="Y25" s="4" t="s">
        <v>234</v>
      </c>
      <c r="Z25" s="4" t="s">
        <v>82</v>
      </c>
      <c r="AA25" s="4" t="s">
        <v>49</v>
      </c>
      <c r="AB25" s="4" t="s">
        <v>49</v>
      </c>
    </row>
    <row r="26" spans="1:28" ht="99.95" customHeight="1">
      <c r="A26" s="4">
        <v>2016</v>
      </c>
      <c r="B26" s="4" t="s">
        <v>224</v>
      </c>
      <c r="C26" s="5" t="s">
        <v>235</v>
      </c>
      <c r="D26" s="11">
        <v>42494</v>
      </c>
      <c r="E26" s="7" t="s">
        <v>236</v>
      </c>
      <c r="F26" s="5" t="s">
        <v>35</v>
      </c>
      <c r="G26" s="8">
        <v>3751058.09</v>
      </c>
      <c r="H26" s="7" t="s">
        <v>237</v>
      </c>
      <c r="I26" s="4" t="s">
        <v>238</v>
      </c>
      <c r="J26" s="4" t="s">
        <v>158</v>
      </c>
      <c r="K26" s="4" t="s">
        <v>239</v>
      </c>
      <c r="L26" s="7" t="s">
        <v>240</v>
      </c>
      <c r="M26" s="4" t="s">
        <v>241</v>
      </c>
      <c r="N26" s="8">
        <f t="shared" si="0"/>
        <v>3751058.09</v>
      </c>
      <c r="O26" s="13" t="s">
        <v>49</v>
      </c>
      <c r="P26" s="4" t="s">
        <v>242</v>
      </c>
      <c r="Q26" s="8">
        <f>N26/3528</f>
        <v>1063.2250821995465</v>
      </c>
      <c r="R26" s="4" t="s">
        <v>43</v>
      </c>
      <c r="S26" s="10">
        <v>42592</v>
      </c>
      <c r="T26" s="7" t="s">
        <v>44</v>
      </c>
      <c r="U26" s="4" t="s">
        <v>45</v>
      </c>
      <c r="V26" s="6">
        <v>42495</v>
      </c>
      <c r="W26" s="6">
        <v>42560</v>
      </c>
      <c r="X26" s="4" t="s">
        <v>243</v>
      </c>
      <c r="Y26" s="4" t="s">
        <v>244</v>
      </c>
      <c r="Z26" s="4" t="s">
        <v>245</v>
      </c>
      <c r="AA26" s="4" t="s">
        <v>49</v>
      </c>
      <c r="AB26" s="4" t="s">
        <v>49</v>
      </c>
    </row>
    <row r="27" spans="1:28" ht="99.95" customHeight="1">
      <c r="A27" s="4">
        <v>2016</v>
      </c>
      <c r="B27" s="4" t="s">
        <v>224</v>
      </c>
      <c r="C27" s="5" t="s">
        <v>246</v>
      </c>
      <c r="D27" s="11">
        <v>42494</v>
      </c>
      <c r="E27" s="7" t="s">
        <v>247</v>
      </c>
      <c r="F27" s="5" t="s">
        <v>35</v>
      </c>
      <c r="G27" s="8">
        <v>9061398</v>
      </c>
      <c r="H27" s="7" t="s">
        <v>248</v>
      </c>
      <c r="I27" s="4" t="s">
        <v>249</v>
      </c>
      <c r="J27" s="4" t="s">
        <v>250</v>
      </c>
      <c r="K27" s="4" t="s">
        <v>251</v>
      </c>
      <c r="L27" s="7" t="s">
        <v>252</v>
      </c>
      <c r="M27" s="4" t="s">
        <v>253</v>
      </c>
      <c r="N27" s="8">
        <f t="shared" si="0"/>
        <v>9061398</v>
      </c>
      <c r="O27" s="13" t="s">
        <v>49</v>
      </c>
      <c r="P27" s="4" t="s">
        <v>254</v>
      </c>
      <c r="Q27" s="8">
        <f>N27/45550</f>
        <v>198.93299670691547</v>
      </c>
      <c r="R27" s="4" t="s">
        <v>43</v>
      </c>
      <c r="S27" s="10">
        <v>11135</v>
      </c>
      <c r="T27" s="7" t="s">
        <v>44</v>
      </c>
      <c r="U27" s="4" t="s">
        <v>45</v>
      </c>
      <c r="V27" s="6">
        <v>42495</v>
      </c>
      <c r="W27" s="6">
        <v>42560</v>
      </c>
      <c r="X27" s="4" t="s">
        <v>255</v>
      </c>
      <c r="Y27" s="4" t="s">
        <v>256</v>
      </c>
      <c r="Z27" s="4" t="s">
        <v>257</v>
      </c>
      <c r="AA27" s="4" t="s">
        <v>49</v>
      </c>
      <c r="AB27" s="4" t="s">
        <v>49</v>
      </c>
    </row>
    <row r="28" spans="1:28" ht="99.95" customHeight="1">
      <c r="A28" s="4">
        <v>2016</v>
      </c>
      <c r="B28" s="4" t="s">
        <v>224</v>
      </c>
      <c r="C28" s="5" t="s">
        <v>258</v>
      </c>
      <c r="D28" s="11">
        <v>42494</v>
      </c>
      <c r="E28" s="7" t="s">
        <v>259</v>
      </c>
      <c r="F28" s="12" t="s">
        <v>72</v>
      </c>
      <c r="G28" s="8">
        <v>5488803.8799999999</v>
      </c>
      <c r="H28" s="7" t="s">
        <v>260</v>
      </c>
      <c r="I28" s="4" t="s">
        <v>261</v>
      </c>
      <c r="J28" s="4" t="s">
        <v>262</v>
      </c>
      <c r="K28" s="4" t="s">
        <v>263</v>
      </c>
      <c r="L28" s="7" t="s">
        <v>264</v>
      </c>
      <c r="M28" s="4" t="s">
        <v>265</v>
      </c>
      <c r="N28" s="8">
        <f t="shared" si="0"/>
        <v>5488803.8799999999</v>
      </c>
      <c r="O28" s="13" t="s">
        <v>49</v>
      </c>
      <c r="P28" s="4" t="s">
        <v>266</v>
      </c>
      <c r="Q28" s="8">
        <f>N28/24196</f>
        <v>226.84757315258719</v>
      </c>
      <c r="R28" s="4" t="s">
        <v>43</v>
      </c>
      <c r="S28" s="10">
        <v>10706</v>
      </c>
      <c r="T28" s="7" t="s">
        <v>44</v>
      </c>
      <c r="U28" s="4" t="s">
        <v>45</v>
      </c>
      <c r="V28" s="6">
        <v>42494</v>
      </c>
      <c r="W28" s="6">
        <v>42559</v>
      </c>
      <c r="X28" s="4" t="s">
        <v>233</v>
      </c>
      <c r="Y28" s="4" t="s">
        <v>234</v>
      </c>
      <c r="Z28" s="4" t="s">
        <v>82</v>
      </c>
      <c r="AA28" s="4" t="s">
        <v>49</v>
      </c>
      <c r="AB28" s="4" t="s">
        <v>49</v>
      </c>
    </row>
    <row r="29" spans="1:28" ht="99.95" customHeight="1">
      <c r="A29" s="4">
        <v>2016</v>
      </c>
      <c r="B29" s="4" t="s">
        <v>224</v>
      </c>
      <c r="C29" s="5" t="s">
        <v>267</v>
      </c>
      <c r="D29" s="11">
        <v>42494</v>
      </c>
      <c r="E29" s="7" t="s">
        <v>268</v>
      </c>
      <c r="F29" s="5" t="s">
        <v>35</v>
      </c>
      <c r="G29" s="8">
        <v>4882068.75</v>
      </c>
      <c r="H29" s="7" t="s">
        <v>269</v>
      </c>
      <c r="I29" s="4" t="s">
        <v>270</v>
      </c>
      <c r="J29" s="4" t="s">
        <v>271</v>
      </c>
      <c r="K29" s="4" t="s">
        <v>272</v>
      </c>
      <c r="L29" s="7" t="s">
        <v>273</v>
      </c>
      <c r="M29" s="4" t="s">
        <v>274</v>
      </c>
      <c r="N29" s="8">
        <f t="shared" si="0"/>
        <v>4882068.75</v>
      </c>
      <c r="O29" s="13" t="s">
        <v>49</v>
      </c>
      <c r="P29" s="4" t="s">
        <v>275</v>
      </c>
      <c r="Q29" s="8">
        <f>N29/14500</f>
        <v>336.69439655172414</v>
      </c>
      <c r="R29" s="4" t="s">
        <v>43</v>
      </c>
      <c r="S29" s="10">
        <v>42592</v>
      </c>
      <c r="T29" s="7" t="s">
        <v>44</v>
      </c>
      <c r="U29" s="4" t="s">
        <v>45</v>
      </c>
      <c r="V29" s="6">
        <v>42495</v>
      </c>
      <c r="W29" s="6">
        <v>42560</v>
      </c>
      <c r="X29" s="4" t="s">
        <v>243</v>
      </c>
      <c r="Y29" s="4" t="s">
        <v>244</v>
      </c>
      <c r="Z29" s="4" t="s">
        <v>245</v>
      </c>
      <c r="AA29" s="4" t="s">
        <v>49</v>
      </c>
      <c r="AB29" s="4" t="s">
        <v>49</v>
      </c>
    </row>
    <row r="30" spans="1:28" ht="99.95" customHeight="1">
      <c r="A30" s="4">
        <v>2016</v>
      </c>
      <c r="B30" s="4" t="s">
        <v>224</v>
      </c>
      <c r="C30" s="5" t="s">
        <v>276</v>
      </c>
      <c r="D30" s="11">
        <v>42494</v>
      </c>
      <c r="E30" s="7" t="s">
        <v>277</v>
      </c>
      <c r="F30" s="5" t="s">
        <v>35</v>
      </c>
      <c r="G30" s="8">
        <v>5720790.3899999997</v>
      </c>
      <c r="H30" s="7" t="s">
        <v>278</v>
      </c>
      <c r="I30" s="4" t="s">
        <v>279</v>
      </c>
      <c r="J30" s="4" t="s">
        <v>280</v>
      </c>
      <c r="K30" s="4" t="s">
        <v>281</v>
      </c>
      <c r="L30" s="7" t="s">
        <v>282</v>
      </c>
      <c r="M30" s="4" t="s">
        <v>283</v>
      </c>
      <c r="N30" s="8">
        <f t="shared" si="0"/>
        <v>5720790.3899999997</v>
      </c>
      <c r="O30" s="13" t="s">
        <v>49</v>
      </c>
      <c r="P30" s="4" t="s">
        <v>284</v>
      </c>
      <c r="Q30" s="8">
        <f>N30/4855</f>
        <v>1178.3296374871265</v>
      </c>
      <c r="R30" s="4" t="s">
        <v>43</v>
      </c>
      <c r="S30" s="10">
        <v>134932</v>
      </c>
      <c r="T30" s="7" t="s">
        <v>44</v>
      </c>
      <c r="U30" s="4" t="s">
        <v>45</v>
      </c>
      <c r="V30" s="6">
        <v>42495</v>
      </c>
      <c r="W30" s="6">
        <v>42560</v>
      </c>
      <c r="X30" s="4" t="s">
        <v>285</v>
      </c>
      <c r="Y30" s="4" t="s">
        <v>286</v>
      </c>
      <c r="Z30" s="4" t="s">
        <v>287</v>
      </c>
      <c r="AA30" s="4" t="s">
        <v>49</v>
      </c>
      <c r="AB30" s="4" t="s">
        <v>49</v>
      </c>
    </row>
    <row r="31" spans="1:28" ht="99.95" customHeight="1">
      <c r="A31" s="4">
        <v>2016</v>
      </c>
      <c r="B31" s="4" t="s">
        <v>224</v>
      </c>
      <c r="C31" s="5" t="s">
        <v>288</v>
      </c>
      <c r="D31" s="11">
        <v>42494</v>
      </c>
      <c r="E31" s="7" t="s">
        <v>289</v>
      </c>
      <c r="F31" s="5" t="s">
        <v>35</v>
      </c>
      <c r="G31" s="8">
        <v>5967161.3700000001</v>
      </c>
      <c r="H31" s="7" t="s">
        <v>278</v>
      </c>
      <c r="I31" s="4" t="s">
        <v>290</v>
      </c>
      <c r="J31" s="4" t="s">
        <v>291</v>
      </c>
      <c r="K31" s="4" t="s">
        <v>292</v>
      </c>
      <c r="L31" s="7" t="s">
        <v>293</v>
      </c>
      <c r="M31" s="4" t="s">
        <v>294</v>
      </c>
      <c r="N31" s="8">
        <f t="shared" si="0"/>
        <v>5967161.3700000001</v>
      </c>
      <c r="O31" s="13" t="s">
        <v>49</v>
      </c>
      <c r="P31" s="4" t="s">
        <v>295</v>
      </c>
      <c r="Q31" s="8">
        <f>N31/3883</f>
        <v>1536.7399871233583</v>
      </c>
      <c r="R31" s="4" t="s">
        <v>43</v>
      </c>
      <c r="S31" s="10">
        <v>134932</v>
      </c>
      <c r="T31" s="7" t="s">
        <v>44</v>
      </c>
      <c r="U31" s="4" t="s">
        <v>45</v>
      </c>
      <c r="V31" s="6">
        <v>42495</v>
      </c>
      <c r="W31" s="6">
        <v>42560</v>
      </c>
      <c r="X31" s="4" t="s">
        <v>296</v>
      </c>
      <c r="Y31" s="4" t="s">
        <v>286</v>
      </c>
      <c r="Z31" s="4" t="s">
        <v>287</v>
      </c>
      <c r="AA31" s="4" t="s">
        <v>49</v>
      </c>
      <c r="AB31" s="4" t="s">
        <v>49</v>
      </c>
    </row>
    <row r="32" spans="1:28" ht="99.95" customHeight="1">
      <c r="A32" s="4">
        <v>2016</v>
      </c>
      <c r="B32" s="4" t="s">
        <v>224</v>
      </c>
      <c r="C32" s="5" t="s">
        <v>297</v>
      </c>
      <c r="D32" s="11">
        <v>42494</v>
      </c>
      <c r="E32" s="7" t="s">
        <v>298</v>
      </c>
      <c r="F32" s="12" t="s">
        <v>72</v>
      </c>
      <c r="G32" s="8">
        <v>9872599.0299999993</v>
      </c>
      <c r="H32" s="7" t="s">
        <v>299</v>
      </c>
      <c r="I32" s="4" t="s">
        <v>300</v>
      </c>
      <c r="J32" s="4" t="s">
        <v>301</v>
      </c>
      <c r="K32" s="4" t="s">
        <v>302</v>
      </c>
      <c r="L32" s="7" t="s">
        <v>303</v>
      </c>
      <c r="M32" s="4" t="s">
        <v>304</v>
      </c>
      <c r="N32" s="8">
        <f t="shared" si="0"/>
        <v>9872599.0299999993</v>
      </c>
      <c r="O32" s="13" t="s">
        <v>49</v>
      </c>
      <c r="P32" s="4" t="s">
        <v>305</v>
      </c>
      <c r="Q32" s="8">
        <f>N32/32145</f>
        <v>307.12705024109499</v>
      </c>
      <c r="R32" s="4" t="s">
        <v>43</v>
      </c>
      <c r="S32" s="10">
        <v>119586</v>
      </c>
      <c r="T32" s="7" t="s">
        <v>44</v>
      </c>
      <c r="U32" s="4" t="s">
        <v>45</v>
      </c>
      <c r="V32" s="6">
        <v>42495</v>
      </c>
      <c r="W32" s="6">
        <v>42591</v>
      </c>
      <c r="X32" s="4" t="s">
        <v>306</v>
      </c>
      <c r="Y32" s="4" t="s">
        <v>307</v>
      </c>
      <c r="Z32" s="4" t="s">
        <v>308</v>
      </c>
      <c r="AA32" s="4" t="s">
        <v>49</v>
      </c>
      <c r="AB32" s="4" t="s">
        <v>49</v>
      </c>
    </row>
    <row r="33" spans="1:28" ht="99.95" customHeight="1">
      <c r="A33" s="4">
        <v>2016</v>
      </c>
      <c r="B33" s="4" t="s">
        <v>224</v>
      </c>
      <c r="C33" s="5" t="s">
        <v>309</v>
      </c>
      <c r="D33" s="11">
        <v>42494</v>
      </c>
      <c r="E33" s="7" t="s">
        <v>310</v>
      </c>
      <c r="F33" s="5" t="s">
        <v>35</v>
      </c>
      <c r="G33" s="8">
        <v>9423095.6600000001</v>
      </c>
      <c r="H33" s="7" t="s">
        <v>299</v>
      </c>
      <c r="I33" s="4" t="s">
        <v>300</v>
      </c>
      <c r="J33" s="4" t="s">
        <v>301</v>
      </c>
      <c r="K33" s="4" t="s">
        <v>302</v>
      </c>
      <c r="L33" s="7" t="s">
        <v>303</v>
      </c>
      <c r="M33" s="4" t="s">
        <v>304</v>
      </c>
      <c r="N33" s="8">
        <v>9423095.6600000001</v>
      </c>
      <c r="O33" s="13" t="s">
        <v>49</v>
      </c>
      <c r="P33" s="4" t="s">
        <v>311</v>
      </c>
      <c r="Q33" s="8">
        <f>N33/30824</f>
        <v>305.70645146638981</v>
      </c>
      <c r="R33" s="4" t="s">
        <v>43</v>
      </c>
      <c r="S33" s="10">
        <v>119586</v>
      </c>
      <c r="T33" s="7" t="s">
        <v>44</v>
      </c>
      <c r="U33" s="4" t="s">
        <v>45</v>
      </c>
      <c r="V33" s="6">
        <v>42495</v>
      </c>
      <c r="W33" s="6">
        <v>42591</v>
      </c>
      <c r="X33" s="4" t="s">
        <v>306</v>
      </c>
      <c r="Y33" s="4" t="s">
        <v>307</v>
      </c>
      <c r="Z33" s="4" t="s">
        <v>308</v>
      </c>
      <c r="AA33" s="4" t="s">
        <v>49</v>
      </c>
      <c r="AB33" s="4" t="s">
        <v>49</v>
      </c>
    </row>
    <row r="34" spans="1:28" ht="99.95" customHeight="1">
      <c r="A34" s="4">
        <v>2016</v>
      </c>
      <c r="B34" s="4" t="s">
        <v>224</v>
      </c>
      <c r="C34" s="5" t="s">
        <v>312</v>
      </c>
      <c r="D34" s="11">
        <v>42494</v>
      </c>
      <c r="E34" s="7" t="s">
        <v>313</v>
      </c>
      <c r="F34" s="5" t="s">
        <v>35</v>
      </c>
      <c r="G34" s="8">
        <v>5474275.04</v>
      </c>
      <c r="H34" s="7" t="s">
        <v>299</v>
      </c>
      <c r="I34" s="4" t="s">
        <v>314</v>
      </c>
      <c r="J34" s="4" t="s">
        <v>315</v>
      </c>
      <c r="K34" s="4" t="s">
        <v>316</v>
      </c>
      <c r="L34" s="7" t="s">
        <v>317</v>
      </c>
      <c r="M34" s="4" t="s">
        <v>318</v>
      </c>
      <c r="N34" s="8">
        <f t="shared" si="0"/>
        <v>5474275.04</v>
      </c>
      <c r="O34" s="13" t="s">
        <v>49</v>
      </c>
      <c r="P34" s="4" t="s">
        <v>319</v>
      </c>
      <c r="Q34" s="8">
        <f>N34/17667</f>
        <v>309.85877851361295</v>
      </c>
      <c r="R34" s="4" t="s">
        <v>43</v>
      </c>
      <c r="S34" s="10">
        <v>119586</v>
      </c>
      <c r="T34" s="7" t="s">
        <v>44</v>
      </c>
      <c r="U34" s="4" t="s">
        <v>45</v>
      </c>
      <c r="V34" s="6">
        <v>42495</v>
      </c>
      <c r="W34" s="6">
        <v>42591</v>
      </c>
      <c r="X34" s="4" t="s">
        <v>306</v>
      </c>
      <c r="Y34" s="4" t="s">
        <v>307</v>
      </c>
      <c r="Z34" s="4" t="s">
        <v>308</v>
      </c>
      <c r="AA34" s="4" t="s">
        <v>49</v>
      </c>
      <c r="AB34" s="4" t="s">
        <v>49</v>
      </c>
    </row>
    <row r="35" spans="1:28" ht="99.95" customHeight="1">
      <c r="A35" s="4">
        <v>2016</v>
      </c>
      <c r="B35" s="4" t="s">
        <v>224</v>
      </c>
      <c r="C35" s="5" t="s">
        <v>320</v>
      </c>
      <c r="D35" s="11">
        <v>42494</v>
      </c>
      <c r="E35" s="7" t="s">
        <v>321</v>
      </c>
      <c r="F35" s="5" t="s">
        <v>35</v>
      </c>
      <c r="G35" s="8">
        <v>6468498.2699999996</v>
      </c>
      <c r="H35" s="7" t="s">
        <v>299</v>
      </c>
      <c r="I35" s="4" t="s">
        <v>322</v>
      </c>
      <c r="J35" s="4" t="s">
        <v>323</v>
      </c>
      <c r="K35" s="4" t="s">
        <v>149</v>
      </c>
      <c r="L35" s="7" t="s">
        <v>324</v>
      </c>
      <c r="M35" s="4" t="s">
        <v>325</v>
      </c>
      <c r="N35" s="8">
        <f t="shared" si="0"/>
        <v>6468498.2699999996</v>
      </c>
      <c r="O35" s="13" t="s">
        <v>49</v>
      </c>
      <c r="P35" s="4" t="s">
        <v>326</v>
      </c>
      <c r="Q35" s="8">
        <f>N35/16932</f>
        <v>382.0280102763997</v>
      </c>
      <c r="R35" s="4" t="s">
        <v>43</v>
      </c>
      <c r="S35" s="10">
        <v>119586</v>
      </c>
      <c r="T35" s="7" t="s">
        <v>44</v>
      </c>
      <c r="U35" s="4" t="s">
        <v>45</v>
      </c>
      <c r="V35" s="6">
        <v>42495</v>
      </c>
      <c r="W35" s="6">
        <v>42591</v>
      </c>
      <c r="X35" s="4" t="s">
        <v>306</v>
      </c>
      <c r="Y35" s="4" t="s">
        <v>307</v>
      </c>
      <c r="Z35" s="4" t="s">
        <v>308</v>
      </c>
      <c r="AA35" s="4" t="s">
        <v>49</v>
      </c>
      <c r="AB35" s="4" t="s">
        <v>49</v>
      </c>
    </row>
    <row r="36" spans="1:28" ht="99.95" customHeight="1">
      <c r="A36" s="4">
        <v>2016</v>
      </c>
      <c r="B36" s="4" t="s">
        <v>32</v>
      </c>
      <c r="C36" s="5" t="s">
        <v>327</v>
      </c>
      <c r="D36" s="11">
        <v>42461</v>
      </c>
      <c r="E36" s="7" t="s">
        <v>328</v>
      </c>
      <c r="F36" s="5" t="s">
        <v>35</v>
      </c>
      <c r="G36" s="8">
        <v>1555449.71</v>
      </c>
      <c r="H36" s="7" t="s">
        <v>329</v>
      </c>
      <c r="I36" s="4" t="s">
        <v>330</v>
      </c>
      <c r="J36" s="4" t="s">
        <v>82</v>
      </c>
      <c r="K36" s="4" t="s">
        <v>331</v>
      </c>
      <c r="L36" s="7" t="s">
        <v>332</v>
      </c>
      <c r="M36" s="4" t="s">
        <v>333</v>
      </c>
      <c r="N36" s="8">
        <v>1555449.71</v>
      </c>
      <c r="O36" s="13" t="s">
        <v>49</v>
      </c>
      <c r="P36" s="4" t="s">
        <v>334</v>
      </c>
      <c r="Q36" s="8">
        <f>N36/44265</f>
        <v>35.139494182762903</v>
      </c>
      <c r="R36" s="4" t="s">
        <v>43</v>
      </c>
      <c r="S36" s="10">
        <v>13837</v>
      </c>
      <c r="T36" s="7" t="s">
        <v>44</v>
      </c>
      <c r="U36" s="4" t="s">
        <v>45</v>
      </c>
      <c r="V36" s="6">
        <v>42464</v>
      </c>
      <c r="W36" s="6">
        <v>42536</v>
      </c>
      <c r="X36" s="4" t="s">
        <v>285</v>
      </c>
      <c r="Y36" s="4" t="s">
        <v>335</v>
      </c>
      <c r="Z36" s="4" t="s">
        <v>336</v>
      </c>
      <c r="AA36" s="4" t="s">
        <v>49</v>
      </c>
      <c r="AB36" s="4" t="s">
        <v>49</v>
      </c>
    </row>
    <row r="37" spans="1:28" ht="99.95" customHeight="1">
      <c r="A37" s="4">
        <v>2016</v>
      </c>
      <c r="B37" s="4" t="s">
        <v>32</v>
      </c>
      <c r="C37" s="5" t="s">
        <v>337</v>
      </c>
      <c r="D37" s="11">
        <v>42461</v>
      </c>
      <c r="E37" s="7" t="s">
        <v>338</v>
      </c>
      <c r="F37" s="5" t="s">
        <v>35</v>
      </c>
      <c r="G37" s="8">
        <v>476740.63</v>
      </c>
      <c r="H37" s="7" t="s">
        <v>339</v>
      </c>
      <c r="I37" s="4" t="s">
        <v>101</v>
      </c>
      <c r="J37" s="4" t="s">
        <v>139</v>
      </c>
      <c r="K37" s="4" t="s">
        <v>340</v>
      </c>
      <c r="L37" s="7" t="s">
        <v>341</v>
      </c>
      <c r="M37" s="4" t="s">
        <v>342</v>
      </c>
      <c r="N37" s="8">
        <v>476740.63</v>
      </c>
      <c r="O37" s="9">
        <v>466284.81</v>
      </c>
      <c r="P37" s="4" t="s">
        <v>343</v>
      </c>
      <c r="Q37" s="8">
        <f>N37/248</f>
        <v>1922.3412499999999</v>
      </c>
      <c r="R37" s="4" t="s">
        <v>43</v>
      </c>
      <c r="S37" s="10">
        <v>171759</v>
      </c>
      <c r="T37" s="7" t="s">
        <v>44</v>
      </c>
      <c r="U37" s="4" t="s">
        <v>45</v>
      </c>
      <c r="V37" s="6">
        <v>42464</v>
      </c>
      <c r="W37" s="6">
        <v>42510</v>
      </c>
      <c r="X37" s="4" t="s">
        <v>344</v>
      </c>
      <c r="Y37" s="4" t="s">
        <v>345</v>
      </c>
      <c r="Z37" s="4" t="s">
        <v>116</v>
      </c>
      <c r="AA37" s="4" t="s">
        <v>49</v>
      </c>
      <c r="AB37" s="4" t="s">
        <v>49</v>
      </c>
    </row>
    <row r="38" spans="1:28" ht="99.95" customHeight="1">
      <c r="A38" s="4">
        <v>2016</v>
      </c>
      <c r="B38" s="4" t="s">
        <v>32</v>
      </c>
      <c r="C38" s="5" t="s">
        <v>346</v>
      </c>
      <c r="D38" s="11">
        <v>42467</v>
      </c>
      <c r="E38" s="7" t="s">
        <v>347</v>
      </c>
      <c r="F38" s="5" t="s">
        <v>35</v>
      </c>
      <c r="G38" s="8">
        <v>1475860.34</v>
      </c>
      <c r="H38" s="7" t="s">
        <v>348</v>
      </c>
      <c r="I38" s="4" t="s">
        <v>74</v>
      </c>
      <c r="J38" s="4" t="s">
        <v>75</v>
      </c>
      <c r="K38" s="4" t="s">
        <v>76</v>
      </c>
      <c r="L38" s="7" t="s">
        <v>349</v>
      </c>
      <c r="M38" s="4" t="s">
        <v>78</v>
      </c>
      <c r="N38" s="8">
        <v>1475860.34</v>
      </c>
      <c r="O38" s="13" t="s">
        <v>49</v>
      </c>
      <c r="P38" s="4" t="s">
        <v>350</v>
      </c>
      <c r="Q38" s="8">
        <f>N38/37800</f>
        <v>39.043924338624343</v>
      </c>
      <c r="R38" s="4" t="s">
        <v>43</v>
      </c>
      <c r="S38" s="10">
        <v>6696</v>
      </c>
      <c r="T38" s="7" t="s">
        <v>44</v>
      </c>
      <c r="U38" s="4" t="s">
        <v>45</v>
      </c>
      <c r="V38" s="6">
        <v>42471</v>
      </c>
      <c r="W38" s="6">
        <v>42536</v>
      </c>
      <c r="X38" s="4" t="s">
        <v>80</v>
      </c>
      <c r="Y38" s="4" t="s">
        <v>351</v>
      </c>
      <c r="Z38" s="4" t="s">
        <v>82</v>
      </c>
      <c r="AA38" s="4" t="s">
        <v>49</v>
      </c>
      <c r="AB38" s="4" t="s">
        <v>49</v>
      </c>
    </row>
    <row r="39" spans="1:28" ht="99.95" customHeight="1">
      <c r="A39" s="4">
        <v>2016</v>
      </c>
      <c r="B39" s="4" t="s">
        <v>32</v>
      </c>
      <c r="C39" s="5" t="s">
        <v>352</v>
      </c>
      <c r="D39" s="11">
        <v>42475</v>
      </c>
      <c r="E39" s="7" t="s">
        <v>353</v>
      </c>
      <c r="F39" s="5" t="s">
        <v>35</v>
      </c>
      <c r="G39" s="8">
        <v>1495685.74</v>
      </c>
      <c r="H39" s="7" t="s">
        <v>354</v>
      </c>
      <c r="I39" s="4" t="s">
        <v>355</v>
      </c>
      <c r="J39" s="4" t="s">
        <v>356</v>
      </c>
      <c r="K39" s="4" t="s">
        <v>357</v>
      </c>
      <c r="L39" s="7" t="s">
        <v>358</v>
      </c>
      <c r="M39" s="4" t="s">
        <v>359</v>
      </c>
      <c r="N39" s="8">
        <v>1495685.74</v>
      </c>
      <c r="O39" s="13" t="s">
        <v>49</v>
      </c>
      <c r="P39" s="4" t="s">
        <v>360</v>
      </c>
      <c r="Q39" s="8">
        <f>N39/44056</f>
        <v>33.949649082985289</v>
      </c>
      <c r="R39" s="4" t="s">
        <v>43</v>
      </c>
      <c r="S39" s="10">
        <v>10603</v>
      </c>
      <c r="T39" s="7" t="s">
        <v>44</v>
      </c>
      <c r="U39" s="4" t="s">
        <v>45</v>
      </c>
      <c r="V39" s="6">
        <v>42478</v>
      </c>
      <c r="W39" s="6">
        <v>42551</v>
      </c>
      <c r="X39" s="4" t="s">
        <v>243</v>
      </c>
      <c r="Y39" s="4" t="s">
        <v>244</v>
      </c>
      <c r="Z39" s="4" t="s">
        <v>361</v>
      </c>
      <c r="AA39" s="4" t="s">
        <v>49</v>
      </c>
      <c r="AB39" s="4" t="s">
        <v>49</v>
      </c>
    </row>
    <row r="40" spans="1:28" ht="99.95" customHeight="1">
      <c r="A40" s="4">
        <v>2016</v>
      </c>
      <c r="B40" s="4" t="s">
        <v>32</v>
      </c>
      <c r="C40" s="5" t="s">
        <v>362</v>
      </c>
      <c r="D40" s="11">
        <v>42475</v>
      </c>
      <c r="E40" s="7" t="s">
        <v>363</v>
      </c>
      <c r="F40" s="5" t="s">
        <v>35</v>
      </c>
      <c r="G40" s="8">
        <v>225850.48</v>
      </c>
      <c r="H40" s="7" t="s">
        <v>364</v>
      </c>
      <c r="I40" s="4" t="s">
        <v>365</v>
      </c>
      <c r="J40" s="4" t="s">
        <v>366</v>
      </c>
      <c r="K40" s="4" t="s">
        <v>367</v>
      </c>
      <c r="L40" s="7" t="s">
        <v>368</v>
      </c>
      <c r="M40" s="4" t="s">
        <v>369</v>
      </c>
      <c r="N40" s="8">
        <v>225850.48</v>
      </c>
      <c r="O40" s="9">
        <v>224514.38</v>
      </c>
      <c r="P40" s="4" t="s">
        <v>370</v>
      </c>
      <c r="Q40" s="8">
        <f>N40/23</f>
        <v>9819.5860869565222</v>
      </c>
      <c r="R40" s="4" t="s">
        <v>43</v>
      </c>
      <c r="S40" s="10">
        <v>25</v>
      </c>
      <c r="T40" s="7" t="s">
        <v>44</v>
      </c>
      <c r="U40" s="4" t="s">
        <v>45</v>
      </c>
      <c r="V40" s="6">
        <v>42478</v>
      </c>
      <c r="W40" s="6">
        <v>42525</v>
      </c>
      <c r="X40" s="4" t="s">
        <v>285</v>
      </c>
      <c r="Y40" s="4" t="s">
        <v>286</v>
      </c>
      <c r="Z40" s="4" t="s">
        <v>197</v>
      </c>
      <c r="AA40" s="4" t="s">
        <v>49</v>
      </c>
      <c r="AB40" s="4" t="s">
        <v>49</v>
      </c>
    </row>
    <row r="41" spans="1:28" ht="99.95" customHeight="1">
      <c r="A41" s="4">
        <v>2016</v>
      </c>
      <c r="B41" s="4" t="s">
        <v>32</v>
      </c>
      <c r="C41" s="5" t="s">
        <v>371</v>
      </c>
      <c r="D41" s="11">
        <v>42482</v>
      </c>
      <c r="E41" s="7" t="s">
        <v>372</v>
      </c>
      <c r="F41" s="5" t="s">
        <v>35</v>
      </c>
      <c r="G41" s="8">
        <v>385554.88</v>
      </c>
      <c r="H41" s="7" t="s">
        <v>373</v>
      </c>
      <c r="I41" s="4" t="s">
        <v>374</v>
      </c>
      <c r="J41" s="4" t="s">
        <v>375</v>
      </c>
      <c r="K41" s="4" t="s">
        <v>376</v>
      </c>
      <c r="L41" s="7" t="s">
        <v>377</v>
      </c>
      <c r="M41" s="4" t="s">
        <v>378</v>
      </c>
      <c r="N41" s="8">
        <v>385554.88</v>
      </c>
      <c r="O41" s="13" t="s">
        <v>49</v>
      </c>
      <c r="P41" s="4" t="s">
        <v>379</v>
      </c>
      <c r="Q41" s="8">
        <f>N41/125</f>
        <v>3084.4390400000002</v>
      </c>
      <c r="R41" s="4" t="s">
        <v>43</v>
      </c>
      <c r="S41" s="10">
        <v>172</v>
      </c>
      <c r="T41" s="7" t="s">
        <v>44</v>
      </c>
      <c r="U41" s="4" t="s">
        <v>45</v>
      </c>
      <c r="V41" s="6">
        <v>42485</v>
      </c>
      <c r="W41" s="6">
        <v>42521</v>
      </c>
      <c r="X41" s="4" t="s">
        <v>380</v>
      </c>
      <c r="Y41" s="4" t="s">
        <v>381</v>
      </c>
      <c r="Z41" s="4" t="s">
        <v>61</v>
      </c>
      <c r="AA41" s="4" t="s">
        <v>49</v>
      </c>
      <c r="AB41" s="4" t="s">
        <v>49</v>
      </c>
    </row>
    <row r="42" spans="1:28" ht="99.95" customHeight="1">
      <c r="A42" s="4">
        <v>2016</v>
      </c>
      <c r="B42" s="4" t="s">
        <v>32</v>
      </c>
      <c r="C42" s="5" t="s">
        <v>382</v>
      </c>
      <c r="D42" s="11">
        <v>42482</v>
      </c>
      <c r="E42" s="7" t="s">
        <v>383</v>
      </c>
      <c r="F42" s="5" t="s">
        <v>35</v>
      </c>
      <c r="G42" s="8">
        <v>758305.64</v>
      </c>
      <c r="H42" s="7" t="s">
        <v>384</v>
      </c>
      <c r="I42" s="4" t="s">
        <v>385</v>
      </c>
      <c r="J42" s="4" t="s">
        <v>386</v>
      </c>
      <c r="K42" s="4" t="s">
        <v>387</v>
      </c>
      <c r="L42" s="7" t="s">
        <v>388</v>
      </c>
      <c r="M42" s="4" t="s">
        <v>389</v>
      </c>
      <c r="N42" s="8">
        <v>758305.64</v>
      </c>
      <c r="O42" s="13" t="s">
        <v>49</v>
      </c>
      <c r="P42" s="4" t="s">
        <v>390</v>
      </c>
      <c r="Q42" s="8">
        <f>N42/216</f>
        <v>3510.6742592592595</v>
      </c>
      <c r="R42" s="4" t="s">
        <v>43</v>
      </c>
      <c r="S42" s="10">
        <v>4320</v>
      </c>
      <c r="T42" s="7" t="s">
        <v>44</v>
      </c>
      <c r="U42" s="4" t="s">
        <v>45</v>
      </c>
      <c r="V42" s="6">
        <v>42485</v>
      </c>
      <c r="W42" s="6">
        <v>42536</v>
      </c>
      <c r="X42" s="4" t="s">
        <v>80</v>
      </c>
      <c r="Y42" s="4" t="s">
        <v>351</v>
      </c>
      <c r="Z42" s="4" t="s">
        <v>82</v>
      </c>
      <c r="AA42" s="4" t="s">
        <v>49</v>
      </c>
      <c r="AB42" s="4" t="s">
        <v>49</v>
      </c>
    </row>
    <row r="43" spans="1:28" ht="99.95" customHeight="1">
      <c r="A43" s="4">
        <v>2016</v>
      </c>
      <c r="B43" s="4" t="s">
        <v>32</v>
      </c>
      <c r="C43" s="5" t="s">
        <v>391</v>
      </c>
      <c r="D43" s="11">
        <v>42475</v>
      </c>
      <c r="E43" s="7" t="s">
        <v>392</v>
      </c>
      <c r="F43" s="5" t="s">
        <v>35</v>
      </c>
      <c r="G43" s="8">
        <v>377452.12</v>
      </c>
      <c r="H43" s="7" t="s">
        <v>393</v>
      </c>
      <c r="I43" s="4" t="s">
        <v>394</v>
      </c>
      <c r="J43" s="4" t="s">
        <v>395</v>
      </c>
      <c r="K43" s="4" t="s">
        <v>396</v>
      </c>
      <c r="L43" s="7" t="s">
        <v>397</v>
      </c>
      <c r="M43" s="4" t="s">
        <v>398</v>
      </c>
      <c r="N43" s="8">
        <v>377452.12</v>
      </c>
      <c r="O43" s="13" t="s">
        <v>49</v>
      </c>
      <c r="P43" s="4" t="s">
        <v>399</v>
      </c>
      <c r="Q43" s="8">
        <f>N43/735</f>
        <v>513.54029931972786</v>
      </c>
      <c r="R43" s="4" t="s">
        <v>43</v>
      </c>
      <c r="S43" s="10">
        <v>865</v>
      </c>
      <c r="T43" s="7" t="s">
        <v>44</v>
      </c>
      <c r="U43" s="4" t="s">
        <v>45</v>
      </c>
      <c r="V43" s="6">
        <v>42478</v>
      </c>
      <c r="W43" s="6">
        <v>42545</v>
      </c>
      <c r="X43" s="4" t="s">
        <v>400</v>
      </c>
      <c r="Y43" s="4" t="s">
        <v>401</v>
      </c>
      <c r="Z43" s="4" t="s">
        <v>402</v>
      </c>
      <c r="AA43" s="4" t="s">
        <v>49</v>
      </c>
      <c r="AB43" s="4" t="s">
        <v>49</v>
      </c>
    </row>
    <row r="44" spans="1:28" ht="99.95" customHeight="1">
      <c r="A44" s="4">
        <v>2016</v>
      </c>
      <c r="B44" s="4" t="s">
        <v>32</v>
      </c>
      <c r="C44" s="5" t="s">
        <v>403</v>
      </c>
      <c r="D44" s="11">
        <v>42461</v>
      </c>
      <c r="E44" s="7" t="s">
        <v>404</v>
      </c>
      <c r="F44" s="5" t="s">
        <v>35</v>
      </c>
      <c r="G44" s="8">
        <v>365693.05</v>
      </c>
      <c r="H44" s="7" t="s">
        <v>405</v>
      </c>
      <c r="I44" s="4" t="s">
        <v>406</v>
      </c>
      <c r="J44" s="4" t="s">
        <v>407</v>
      </c>
      <c r="K44" s="4" t="s">
        <v>97</v>
      </c>
      <c r="L44" s="7" t="s">
        <v>408</v>
      </c>
      <c r="M44" s="4" t="s">
        <v>409</v>
      </c>
      <c r="N44" s="8">
        <v>365693.05</v>
      </c>
      <c r="O44" s="13" t="s">
        <v>49</v>
      </c>
      <c r="P44" s="4" t="s">
        <v>410</v>
      </c>
      <c r="Q44" s="8">
        <f>N44/1543</f>
        <v>237.00132858068696</v>
      </c>
      <c r="R44" s="4" t="s">
        <v>43</v>
      </c>
      <c r="S44" s="10">
        <v>1766</v>
      </c>
      <c r="T44" s="7" t="s">
        <v>44</v>
      </c>
      <c r="U44" s="4" t="s">
        <v>45</v>
      </c>
      <c r="V44" s="6">
        <v>42464</v>
      </c>
      <c r="W44" s="6">
        <v>42545</v>
      </c>
      <c r="X44" s="4" t="s">
        <v>400</v>
      </c>
      <c r="Y44" s="4" t="s">
        <v>401</v>
      </c>
      <c r="Z44" s="4" t="s">
        <v>402</v>
      </c>
      <c r="AA44" s="4" t="s">
        <v>49</v>
      </c>
      <c r="AB44" s="4" t="s">
        <v>49</v>
      </c>
    </row>
    <row r="45" spans="1:28" ht="99.95" customHeight="1">
      <c r="A45" s="4">
        <v>2016</v>
      </c>
      <c r="B45" s="4" t="s">
        <v>32</v>
      </c>
      <c r="C45" s="5" t="s">
        <v>411</v>
      </c>
      <c r="D45" s="11">
        <v>42482</v>
      </c>
      <c r="E45" s="7" t="s">
        <v>412</v>
      </c>
      <c r="F45" s="5" t="s">
        <v>35</v>
      </c>
      <c r="G45" s="8">
        <v>256955.42</v>
      </c>
      <c r="H45" s="7" t="s">
        <v>413</v>
      </c>
      <c r="I45" s="4" t="s">
        <v>414</v>
      </c>
      <c r="J45" s="4" t="s">
        <v>39</v>
      </c>
      <c r="K45" s="4" t="s">
        <v>218</v>
      </c>
      <c r="L45" s="7" t="s">
        <v>415</v>
      </c>
      <c r="M45" s="4" t="s">
        <v>416</v>
      </c>
      <c r="N45" s="8">
        <v>256955.42</v>
      </c>
      <c r="O45" s="13" t="s">
        <v>49</v>
      </c>
      <c r="P45" s="4" t="s">
        <v>417</v>
      </c>
      <c r="Q45" s="8">
        <f>N45/315</f>
        <v>815.73149206349206</v>
      </c>
      <c r="R45" s="4" t="s">
        <v>43</v>
      </c>
      <c r="S45" s="10">
        <v>1085</v>
      </c>
      <c r="T45" s="7" t="s">
        <v>44</v>
      </c>
      <c r="U45" s="4" t="s">
        <v>45</v>
      </c>
      <c r="V45" s="6">
        <v>42485</v>
      </c>
      <c r="W45" s="6">
        <v>42518</v>
      </c>
      <c r="X45" s="4" t="s">
        <v>418</v>
      </c>
      <c r="Y45" s="4" t="s">
        <v>419</v>
      </c>
      <c r="Z45" s="4" t="s">
        <v>176</v>
      </c>
      <c r="AA45" s="4" t="s">
        <v>49</v>
      </c>
      <c r="AB45" s="4" t="s">
        <v>49</v>
      </c>
    </row>
    <row r="46" spans="1:28" ht="99.95" customHeight="1">
      <c r="A46" s="4">
        <v>2016</v>
      </c>
      <c r="B46" s="4" t="s">
        <v>32</v>
      </c>
      <c r="C46" s="5" t="s">
        <v>420</v>
      </c>
      <c r="D46" s="11">
        <v>42501</v>
      </c>
      <c r="E46" s="7" t="s">
        <v>421</v>
      </c>
      <c r="F46" s="5" t="s">
        <v>35</v>
      </c>
      <c r="G46" s="8">
        <v>1546969.1500000001</v>
      </c>
      <c r="H46" s="7" t="s">
        <v>422</v>
      </c>
      <c r="I46" s="4" t="str">
        <f>'[1]V, inciso o) (OP)'!M40</f>
        <v>José Antonio</v>
      </c>
      <c r="J46" s="4" t="str">
        <f>'[1]V, inciso o) (OP)'!N40</f>
        <v>Álvarez</v>
      </c>
      <c r="K46" s="4" t="str">
        <f>'[1]V, inciso o) (OP)'!O40</f>
        <v>Garcia</v>
      </c>
      <c r="L46" s="7" t="str">
        <f>'[1]V, inciso o) (OP)'!P40</f>
        <v>Urcoma 1970, S. A. de C. V. PCZ-041/2016</v>
      </c>
      <c r="M46" s="4" t="str">
        <f>'[1]V, inciso o) (OP)'!Q40</f>
        <v>UMN160125869</v>
      </c>
      <c r="N46" s="8">
        <v>1546969.15</v>
      </c>
      <c r="O46" s="13" t="s">
        <v>49</v>
      </c>
      <c r="P46" s="4" t="s">
        <v>423</v>
      </c>
      <c r="Q46" s="4" t="s">
        <v>125</v>
      </c>
      <c r="R46" s="4" t="s">
        <v>43</v>
      </c>
      <c r="S46" s="10">
        <v>192531</v>
      </c>
      <c r="T46" s="7" t="s">
        <v>44</v>
      </c>
      <c r="U46" s="4" t="s">
        <v>45</v>
      </c>
      <c r="V46" s="6">
        <v>42502</v>
      </c>
      <c r="W46" s="6">
        <v>42582</v>
      </c>
      <c r="X46" s="4" t="s">
        <v>424</v>
      </c>
      <c r="Y46" s="4" t="s">
        <v>425</v>
      </c>
      <c r="Z46" s="4" t="s">
        <v>426</v>
      </c>
      <c r="AA46" s="4" t="s">
        <v>49</v>
      </c>
      <c r="AB46" s="4" t="s">
        <v>49</v>
      </c>
    </row>
    <row r="47" spans="1:28" ht="99.95" customHeight="1">
      <c r="A47" s="4">
        <v>2016</v>
      </c>
      <c r="B47" s="4" t="s">
        <v>32</v>
      </c>
      <c r="C47" s="5" t="s">
        <v>427</v>
      </c>
      <c r="D47" s="11">
        <v>42503</v>
      </c>
      <c r="E47" s="7" t="s">
        <v>428</v>
      </c>
      <c r="F47" s="5" t="s">
        <v>35</v>
      </c>
      <c r="G47" s="8">
        <v>1495650.37</v>
      </c>
      <c r="H47" s="7" t="s">
        <v>429</v>
      </c>
      <c r="I47" s="4" t="str">
        <f>'[1]V, inciso o) (OP)'!M41</f>
        <v>Juan Francisco</v>
      </c>
      <c r="J47" s="4" t="str">
        <f>'[1]V, inciso o) (OP)'!N41</f>
        <v>Toscano</v>
      </c>
      <c r="K47" s="4" t="str">
        <f>'[1]V, inciso o) (OP)'!O41</f>
        <v>Lases</v>
      </c>
      <c r="L47" s="7" t="str">
        <f>'[1]V, inciso o) (OP)'!P41</f>
        <v>Infografía Digital de Occidente, S. A. de C. V. PCZ-178/2016</v>
      </c>
      <c r="M47" s="4" t="str">
        <f>'[1]V, inciso o) (OP)'!Q41</f>
        <v>IDO100427QG2</v>
      </c>
      <c r="N47" s="8">
        <v>1495650.37</v>
      </c>
      <c r="O47" s="13" t="s">
        <v>49</v>
      </c>
      <c r="P47" s="4" t="s">
        <v>125</v>
      </c>
      <c r="Q47" s="4" t="s">
        <v>125</v>
      </c>
      <c r="R47" s="4" t="s">
        <v>126</v>
      </c>
      <c r="S47" s="10" t="s">
        <v>126</v>
      </c>
      <c r="T47" s="7" t="s">
        <v>44</v>
      </c>
      <c r="U47" s="4" t="s">
        <v>127</v>
      </c>
      <c r="V47" s="6">
        <v>42506</v>
      </c>
      <c r="W47" s="6">
        <v>42582</v>
      </c>
      <c r="X47" s="4" t="s">
        <v>430</v>
      </c>
      <c r="Y47" s="4" t="s">
        <v>431</v>
      </c>
      <c r="Z47" s="4" t="s">
        <v>366</v>
      </c>
      <c r="AA47" s="4" t="s">
        <v>49</v>
      </c>
      <c r="AB47" s="4" t="s">
        <v>49</v>
      </c>
    </row>
    <row r="48" spans="1:28" ht="99.95" customHeight="1">
      <c r="A48" s="4">
        <v>2016</v>
      </c>
      <c r="B48" s="4" t="s">
        <v>193</v>
      </c>
      <c r="C48" s="5" t="s">
        <v>432</v>
      </c>
      <c r="D48" s="11">
        <v>42580</v>
      </c>
      <c r="E48" s="7" t="str">
        <f>'[1]V, inciso p) (OP)'!AL23</f>
        <v>Construcción de muro mecánicamente estabilizado (obra complementaria) para conexión al retorno vial a Periférico Norte y Av Juan Palomar y Arias, municipio de Zapopan, Jalisco.</v>
      </c>
      <c r="F48" s="5" t="s">
        <v>35</v>
      </c>
      <c r="G48" s="8">
        <f>'[1]V, inciso p) (OP)'!AG23</f>
        <v>4256046.82</v>
      </c>
      <c r="H48" s="7" t="str">
        <f>'[1]V, inciso p) (OP)'!AS23</f>
        <v>Col. Parque Industrial Belenes</v>
      </c>
      <c r="I48" s="4" t="s">
        <v>433</v>
      </c>
      <c r="J48" s="4" t="s">
        <v>366</v>
      </c>
      <c r="K48" s="4" t="s">
        <v>149</v>
      </c>
      <c r="L48" s="7" t="s">
        <v>434</v>
      </c>
      <c r="M48" s="4" t="s">
        <v>435</v>
      </c>
      <c r="N48" s="8">
        <v>4256046.82</v>
      </c>
      <c r="O48" s="13" t="s">
        <v>49</v>
      </c>
      <c r="P48" s="4" t="s">
        <v>436</v>
      </c>
      <c r="Q48" s="8">
        <f>N48/750</f>
        <v>5674.7290933333334</v>
      </c>
      <c r="R48" s="4" t="s">
        <v>43</v>
      </c>
      <c r="S48" s="10">
        <v>92837</v>
      </c>
      <c r="T48" s="7" t="s">
        <v>44</v>
      </c>
      <c r="U48" s="4" t="s">
        <v>127</v>
      </c>
      <c r="V48" s="6">
        <v>42583</v>
      </c>
      <c r="W48" s="6">
        <v>42627</v>
      </c>
      <c r="X48" s="4" t="s">
        <v>437</v>
      </c>
      <c r="Y48" s="4" t="s">
        <v>244</v>
      </c>
      <c r="Z48" s="4" t="s">
        <v>245</v>
      </c>
      <c r="AA48" s="4" t="s">
        <v>49</v>
      </c>
      <c r="AB48" s="4" t="s">
        <v>49</v>
      </c>
    </row>
    <row r="49" spans="1:28" ht="99.95" customHeight="1">
      <c r="A49" s="4">
        <v>2016</v>
      </c>
      <c r="B49" s="4" t="s">
        <v>193</v>
      </c>
      <c r="C49" s="5" t="s">
        <v>438</v>
      </c>
      <c r="D49" s="11">
        <v>42580</v>
      </c>
      <c r="E49" s="7" t="str">
        <f>'[1]V, inciso p) (OP)'!AL24</f>
        <v>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v>
      </c>
      <c r="F49" s="5" t="s">
        <v>35</v>
      </c>
      <c r="G49" s="8">
        <f>'[1]V, inciso p) (OP)'!AG24</f>
        <v>4886861.9000000004</v>
      </c>
      <c r="H49" s="7" t="str">
        <f>'[1]V, inciso p) (OP)'!AS24</f>
        <v>Col. El Campanario</v>
      </c>
      <c r="I49" s="4" t="s">
        <v>439</v>
      </c>
      <c r="J49" s="4" t="s">
        <v>361</v>
      </c>
      <c r="K49" s="4" t="s">
        <v>192</v>
      </c>
      <c r="L49" s="7" t="s">
        <v>440</v>
      </c>
      <c r="M49" s="4" t="s">
        <v>441</v>
      </c>
      <c r="N49" s="8">
        <v>4886861.9000000004</v>
      </c>
      <c r="O49" s="13" t="s">
        <v>49</v>
      </c>
      <c r="P49" s="4" t="s">
        <v>442</v>
      </c>
      <c r="Q49" s="8">
        <f>N49/2466</f>
        <v>1981.6958231954584</v>
      </c>
      <c r="R49" s="4" t="s">
        <v>43</v>
      </c>
      <c r="S49" s="10">
        <v>2159</v>
      </c>
      <c r="T49" s="7" t="s">
        <v>44</v>
      </c>
      <c r="U49" s="4" t="s">
        <v>127</v>
      </c>
      <c r="V49" s="6">
        <v>42583</v>
      </c>
      <c r="W49" s="6">
        <v>42627</v>
      </c>
      <c r="X49" s="4" t="s">
        <v>443</v>
      </c>
      <c r="Y49" s="4" t="s">
        <v>286</v>
      </c>
      <c r="Z49" s="4" t="s">
        <v>197</v>
      </c>
      <c r="AA49" s="4" t="s">
        <v>49</v>
      </c>
      <c r="AB49" s="4" t="s">
        <v>49</v>
      </c>
    </row>
    <row r="50" spans="1:28" ht="99.95" customHeight="1">
      <c r="A50" s="4">
        <v>2016</v>
      </c>
      <c r="B50" s="4" t="s">
        <v>193</v>
      </c>
      <c r="C50" s="5" t="s">
        <v>444</v>
      </c>
      <c r="D50" s="11">
        <v>42580</v>
      </c>
      <c r="E50" s="7" t="str">
        <f>'[1]V, inciso p) (OP)'!AL25</f>
        <v>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v>
      </c>
      <c r="F50" s="5" t="s">
        <v>35</v>
      </c>
      <c r="G50" s="8">
        <f>'[1]V, inciso p) (OP)'!AG25</f>
        <v>3920653.99</v>
      </c>
      <c r="H50" s="7" t="str">
        <f>'[1]V, inciso p) (OP)'!AS25</f>
        <v>Localidad Santa Lucía</v>
      </c>
      <c r="I50" s="4" t="s">
        <v>445</v>
      </c>
      <c r="J50" s="4" t="s">
        <v>446</v>
      </c>
      <c r="K50" s="4" t="s">
        <v>447</v>
      </c>
      <c r="L50" s="7" t="s">
        <v>448</v>
      </c>
      <c r="M50" s="4" t="s">
        <v>449</v>
      </c>
      <c r="N50" s="8">
        <v>3920653.99</v>
      </c>
      <c r="O50" s="13" t="s">
        <v>49</v>
      </c>
      <c r="P50" s="4" t="s">
        <v>450</v>
      </c>
      <c r="Q50" s="8">
        <f>N50/2014</f>
        <v>1946.7000943396229</v>
      </c>
      <c r="R50" s="4" t="s">
        <v>43</v>
      </c>
      <c r="S50" s="10">
        <v>1748</v>
      </c>
      <c r="T50" s="7" t="s">
        <v>44</v>
      </c>
      <c r="U50" s="4" t="s">
        <v>127</v>
      </c>
      <c r="V50" s="6">
        <v>42583</v>
      </c>
      <c r="W50" s="6">
        <v>42627</v>
      </c>
      <c r="X50" s="4" t="s">
        <v>451</v>
      </c>
      <c r="Y50" s="4" t="s">
        <v>452</v>
      </c>
      <c r="Z50" s="4" t="s">
        <v>103</v>
      </c>
      <c r="AA50" s="4" t="s">
        <v>49</v>
      </c>
      <c r="AB50" s="4" t="s">
        <v>49</v>
      </c>
    </row>
    <row r="51" spans="1:28" ht="99.95" customHeight="1">
      <c r="A51" s="4">
        <v>2016</v>
      </c>
      <c r="B51" s="4" t="s">
        <v>193</v>
      </c>
      <c r="C51" s="5" t="s">
        <v>453</v>
      </c>
      <c r="D51" s="11">
        <v>42580</v>
      </c>
      <c r="E51" s="7" t="str">
        <f>'[1]V, inciso p) (OP)'!AL26</f>
        <v>Construcción de la red de agua potable y de drenaje sanitario en la carretera La Venta del Astillero - Santa Lucia, en la colonia La Soledad, localidad de Nextipac, municipio de Zapopan, Jalisco</v>
      </c>
      <c r="F51" s="5" t="s">
        <v>35</v>
      </c>
      <c r="G51" s="8">
        <f>'[1]V, inciso p) (OP)'!AG26</f>
        <v>5701133.4699999997</v>
      </c>
      <c r="H51" s="7" t="str">
        <f>'[1]V, inciso p) (OP)'!AS26</f>
        <v>Localidad de Nextipac</v>
      </c>
      <c r="I51" s="4" t="s">
        <v>454</v>
      </c>
      <c r="J51" s="4" t="s">
        <v>455</v>
      </c>
      <c r="K51" s="4" t="s">
        <v>456</v>
      </c>
      <c r="L51" s="7" t="s">
        <v>457</v>
      </c>
      <c r="M51" s="4" t="s">
        <v>458</v>
      </c>
      <c r="N51" s="8">
        <v>5701133.4699999997</v>
      </c>
      <c r="O51" s="13" t="s">
        <v>49</v>
      </c>
      <c r="P51" s="4" t="s">
        <v>459</v>
      </c>
      <c r="Q51" s="8">
        <f>N51/2390</f>
        <v>2385.4114937238492</v>
      </c>
      <c r="R51" s="4" t="s">
        <v>43</v>
      </c>
      <c r="S51" s="10">
        <v>5663</v>
      </c>
      <c r="T51" s="7" t="s">
        <v>44</v>
      </c>
      <c r="U51" s="4" t="s">
        <v>127</v>
      </c>
      <c r="V51" s="6">
        <v>42583</v>
      </c>
      <c r="W51" s="6">
        <v>42642</v>
      </c>
      <c r="X51" s="4" t="s">
        <v>451</v>
      </c>
      <c r="Y51" s="4" t="s">
        <v>452</v>
      </c>
      <c r="Z51" s="4" t="s">
        <v>103</v>
      </c>
      <c r="AA51" s="4" t="s">
        <v>49</v>
      </c>
      <c r="AB51" s="4" t="s">
        <v>49</v>
      </c>
    </row>
    <row r="52" spans="1:28" ht="99.95" customHeight="1">
      <c r="A52" s="4">
        <v>2016</v>
      </c>
      <c r="B52" s="4" t="s">
        <v>193</v>
      </c>
      <c r="C52" s="5" t="s">
        <v>460</v>
      </c>
      <c r="D52" s="11">
        <v>42580</v>
      </c>
      <c r="E52" s="7" t="str">
        <f>'[1]V, inciso p) (OP)'!AL27</f>
        <v>Construcción de líneas de drenaje sanitario y de agua potable, subrasante y base hidráulica en la calle Cesario Rivera desde la carreta a Saltillo a la calle Jacinto González Peña, en la colonia Villas de Guadalupe, municipio de Zapopan, Jalisco.</v>
      </c>
      <c r="F52" s="5" t="s">
        <v>35</v>
      </c>
      <c r="G52" s="8">
        <f>'[1]V, inciso p) (OP)'!AG27</f>
        <v>2157478.2999999998</v>
      </c>
      <c r="H52" s="7" t="str">
        <f>'[1]V, inciso p) (OP)'!AS27</f>
        <v>Col. Villas de Guadalupe</v>
      </c>
      <c r="I52" s="4" t="s">
        <v>461</v>
      </c>
      <c r="J52" s="4" t="s">
        <v>222</v>
      </c>
      <c r="K52" s="4" t="s">
        <v>462</v>
      </c>
      <c r="L52" s="7" t="s">
        <v>463</v>
      </c>
      <c r="M52" s="4" t="s">
        <v>464</v>
      </c>
      <c r="N52" s="8">
        <v>2157478.2999999998</v>
      </c>
      <c r="O52" s="13" t="s">
        <v>49</v>
      </c>
      <c r="P52" s="4" t="s">
        <v>465</v>
      </c>
      <c r="Q52" s="8">
        <f>N52/808</f>
        <v>2670.1464108910891</v>
      </c>
      <c r="R52" s="4" t="s">
        <v>43</v>
      </c>
      <c r="S52" s="10">
        <v>2762</v>
      </c>
      <c r="T52" s="7" t="s">
        <v>44</v>
      </c>
      <c r="U52" s="4" t="s">
        <v>127</v>
      </c>
      <c r="V52" s="6">
        <v>42583</v>
      </c>
      <c r="W52" s="6">
        <v>42642</v>
      </c>
      <c r="X52" s="4" t="s">
        <v>466</v>
      </c>
      <c r="Y52" s="4" t="s">
        <v>467</v>
      </c>
      <c r="Z52" s="4" t="s">
        <v>468</v>
      </c>
      <c r="AA52" s="4" t="s">
        <v>49</v>
      </c>
      <c r="AB52" s="4" t="s">
        <v>49</v>
      </c>
    </row>
    <row r="53" spans="1:28" ht="99.95" customHeight="1">
      <c r="A53" s="4">
        <v>2016</v>
      </c>
      <c r="B53" s="4" t="s">
        <v>193</v>
      </c>
      <c r="C53" s="5" t="s">
        <v>469</v>
      </c>
      <c r="D53" s="11">
        <v>42580</v>
      </c>
      <c r="E53" s="7" t="str">
        <f>'[1]V, inciso p) (OP)'!AL28</f>
        <v>Construcción de líneas de drenaje sanitario y de agua potable, subrasante y base hidráulica en la calle Idolina Gaona entre Decima Oriente y Cuarta Oriente  en la colonia Jardines de Nuevo México, municipio de Zapopan, Jalisco.</v>
      </c>
      <c r="F53" s="5" t="s">
        <v>35</v>
      </c>
      <c r="G53" s="8">
        <f>'[1]V, inciso p) (OP)'!AG28</f>
        <v>3164998.73</v>
      </c>
      <c r="H53" s="7" t="str">
        <f>'[1]V, inciso p) (OP)'!AS28</f>
        <v>Col. Jardines de Nuevo México</v>
      </c>
      <c r="I53" s="4" t="s">
        <v>454</v>
      </c>
      <c r="J53" s="4" t="s">
        <v>470</v>
      </c>
      <c r="K53" s="4" t="s">
        <v>188</v>
      </c>
      <c r="L53" s="7" t="s">
        <v>471</v>
      </c>
      <c r="M53" s="4" t="s">
        <v>472</v>
      </c>
      <c r="N53" s="8">
        <v>3164998.73</v>
      </c>
      <c r="O53" s="13" t="s">
        <v>49</v>
      </c>
      <c r="P53" s="4" t="s">
        <v>473</v>
      </c>
      <c r="Q53" s="8">
        <f>N53/561</f>
        <v>5641.7089661319069</v>
      </c>
      <c r="R53" s="4" t="s">
        <v>43</v>
      </c>
      <c r="S53" s="10">
        <v>4470</v>
      </c>
      <c r="T53" s="7" t="s">
        <v>44</v>
      </c>
      <c r="U53" s="4" t="s">
        <v>127</v>
      </c>
      <c r="V53" s="6">
        <v>42583</v>
      </c>
      <c r="W53" s="6">
        <v>42642</v>
      </c>
      <c r="X53" s="4" t="s">
        <v>451</v>
      </c>
      <c r="Y53" s="4" t="s">
        <v>452</v>
      </c>
      <c r="Z53" s="4" t="s">
        <v>103</v>
      </c>
      <c r="AA53" s="4" t="s">
        <v>49</v>
      </c>
      <c r="AB53" s="4" t="s">
        <v>49</v>
      </c>
    </row>
    <row r="54" spans="1:28" ht="99.95" customHeight="1">
      <c r="A54" s="4">
        <v>2016</v>
      </c>
      <c r="B54" s="4" t="s">
        <v>224</v>
      </c>
      <c r="C54" s="5" t="str">
        <f>'[1]V, inciso p) (OP)'!D29</f>
        <v>DOPI-MUN-PP-PAV-LP-050-2016</v>
      </c>
      <c r="D54" s="11">
        <f>'[1]V, inciso p) (OP)'!AD29</f>
        <v>42593</v>
      </c>
      <c r="E54" s="7" t="str">
        <f>'[1]V, inciso p) (OP)'!AL29</f>
        <v>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v>
      </c>
      <c r="F54" s="5" t="s">
        <v>35</v>
      </c>
      <c r="G54" s="8">
        <f>'[1]V, inciso p) (OP)'!AG29</f>
        <v>4426493.25</v>
      </c>
      <c r="H54" s="7" t="str">
        <f>'[1]V, inciso p) (OP)'!AS29</f>
        <v>Tesitán</v>
      </c>
      <c r="I54" s="4" t="str">
        <f>'[1]V, inciso p) (OP)'!T29</f>
        <v>Julio Eduardo</v>
      </c>
      <c r="J54" s="4" t="str">
        <f>'[1]V, inciso p) (OP)'!U29</f>
        <v>Lopez</v>
      </c>
      <c r="K54" s="4" t="str">
        <f>'[1]V, inciso p) (OP)'!V29</f>
        <v>Perez</v>
      </c>
      <c r="L54" s="7" t="str">
        <f>'[1]V, inciso p) (OP)'!W29</f>
        <v>Proyectos e Insumos Industriales Jelp, S.A. de C.V.</v>
      </c>
      <c r="M54" s="4" t="str">
        <f>'[1]V, inciso p) (OP)'!X29</f>
        <v>PEI020208RW0</v>
      </c>
      <c r="N54" s="8">
        <f>G54</f>
        <v>4426493.25</v>
      </c>
      <c r="O54" s="13" t="s">
        <v>49</v>
      </c>
      <c r="P54" s="4" t="s">
        <v>474</v>
      </c>
      <c r="Q54" s="8">
        <f>N54/2010</f>
        <v>2202.2354477611939</v>
      </c>
      <c r="R54" s="4" t="s">
        <v>43</v>
      </c>
      <c r="S54" s="10">
        <v>60027</v>
      </c>
      <c r="T54" s="7" t="s">
        <v>44</v>
      </c>
      <c r="U54" s="4" t="s">
        <v>127</v>
      </c>
      <c r="V54" s="6">
        <f>'[1]V, inciso p) (OP)'!AM29</f>
        <v>42614</v>
      </c>
      <c r="W54" s="6">
        <f>'[1]V, inciso p) (OP)'!AN29</f>
        <v>42735</v>
      </c>
      <c r="X54" s="4" t="s">
        <v>451</v>
      </c>
      <c r="Y54" s="4" t="s">
        <v>452</v>
      </c>
      <c r="Z54" s="4" t="s">
        <v>103</v>
      </c>
      <c r="AA54" s="4" t="s">
        <v>49</v>
      </c>
      <c r="AB54" s="4" t="s">
        <v>49</v>
      </c>
    </row>
    <row r="55" spans="1:28" ht="99.95" customHeight="1">
      <c r="A55" s="4">
        <v>2016</v>
      </c>
      <c r="B55" s="4" t="s">
        <v>224</v>
      </c>
      <c r="C55" s="5" t="str">
        <f>'[1]V, inciso p) (OP)'!D30</f>
        <v>DOPI-MUN-PP-PAV-LP-051-2016</v>
      </c>
      <c r="D55" s="11">
        <f>'[1]V, inciso p) (OP)'!AD30</f>
        <v>42600</v>
      </c>
      <c r="E55" s="7" t="str">
        <f>'[1]V, inciso p) (OP)'!AL30</f>
        <v>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v>
      </c>
      <c r="F55" s="12" t="s">
        <v>72</v>
      </c>
      <c r="G55" s="8">
        <f>'[1]V, inciso p) (OP)'!AG30</f>
        <v>8579575.5199999996</v>
      </c>
      <c r="H55" s="7" t="str">
        <f>'[1]V, inciso p) (OP)'!AS30</f>
        <v>Tesitán</v>
      </c>
      <c r="I55" s="4" t="str">
        <f>'[1]V, inciso p) (OP)'!T30</f>
        <v xml:space="preserve">Cesar Agustin </v>
      </c>
      <c r="J55" s="4" t="str">
        <f>'[1]V, inciso p) (OP)'!U30</f>
        <v>Salgado</v>
      </c>
      <c r="K55" s="4" t="str">
        <f>'[1]V, inciso p) (OP)'!V30</f>
        <v>Santiago</v>
      </c>
      <c r="L55" s="7" t="str">
        <f>'[1]V, inciso p) (OP)'!W30</f>
        <v>Ecopav de México, S.A. de C.V.</v>
      </c>
      <c r="M55" s="4" t="str">
        <f>'[1]V, inciso p) (OP)'!X30</f>
        <v>FRA070416K99</v>
      </c>
      <c r="N55" s="8">
        <f t="shared" ref="N55:N76" si="1">G55</f>
        <v>8579575.5199999996</v>
      </c>
      <c r="O55" s="13" t="s">
        <v>49</v>
      </c>
      <c r="P55" s="4" t="s">
        <v>475</v>
      </c>
      <c r="Q55" s="8">
        <f>N55/4400</f>
        <v>1949.9035272727272</v>
      </c>
      <c r="R55" s="4" t="s">
        <v>43</v>
      </c>
      <c r="S55" s="10">
        <v>60027</v>
      </c>
      <c r="T55" s="7" t="s">
        <v>44</v>
      </c>
      <c r="U55" s="4" t="s">
        <v>127</v>
      </c>
      <c r="V55" s="6">
        <f>'[1]V, inciso p) (OP)'!AM30</f>
        <v>42614</v>
      </c>
      <c r="W55" s="6">
        <f>'[1]V, inciso p) (OP)'!AN30</f>
        <v>42735</v>
      </c>
      <c r="X55" s="4" t="s">
        <v>451</v>
      </c>
      <c r="Y55" s="4" t="s">
        <v>452</v>
      </c>
      <c r="Z55" s="4" t="s">
        <v>103</v>
      </c>
      <c r="AA55" s="4" t="s">
        <v>49</v>
      </c>
      <c r="AB55" s="4" t="s">
        <v>49</v>
      </c>
    </row>
    <row r="56" spans="1:28" ht="99.95" customHeight="1">
      <c r="A56" s="4">
        <v>2016</v>
      </c>
      <c r="B56" s="4" t="s">
        <v>224</v>
      </c>
      <c r="C56" s="5" t="str">
        <f>'[1]V, inciso p) (OP)'!D31</f>
        <v>DOPI-MUN-PP-PAV-LP-052-2016</v>
      </c>
      <c r="D56" s="11">
        <f>'[1]V, inciso p) (OP)'!AD31</f>
        <v>42601</v>
      </c>
      <c r="E56" s="7" t="str">
        <f>'[1]V, inciso p) (OP)'!AL31</f>
        <v>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v>
      </c>
      <c r="F56" s="5" t="s">
        <v>35</v>
      </c>
      <c r="G56" s="8">
        <f>'[1]V, inciso p) (OP)'!AG31</f>
        <v>4875141.67</v>
      </c>
      <c r="H56" s="7" t="str">
        <f>'[1]V, inciso p) (OP)'!AS31</f>
        <v>Tesitán</v>
      </c>
      <c r="I56" s="4" t="str">
        <f>'[1]V, inciso p) (OP)'!T31</f>
        <v>Jose Antonio</v>
      </c>
      <c r="J56" s="4" t="str">
        <f>'[1]V, inciso p) (OP)'!U31</f>
        <v>Alvarez</v>
      </c>
      <c r="K56" s="4" t="str">
        <f>'[1]V, inciso p) (OP)'!V31</f>
        <v>Zuloaga</v>
      </c>
      <c r="L56" s="7" t="str">
        <f>'[1]V, inciso p) (OP)'!W31</f>
        <v>Grupo Desarrollador Alzu, S.A. de C.V.</v>
      </c>
      <c r="M56" s="4" t="str">
        <f>'[1]V, inciso p) (OP)'!X31</f>
        <v>GDA150928286</v>
      </c>
      <c r="N56" s="8">
        <f t="shared" si="1"/>
        <v>4875141.67</v>
      </c>
      <c r="O56" s="13" t="s">
        <v>49</v>
      </c>
      <c r="P56" s="4" t="s">
        <v>476</v>
      </c>
      <c r="Q56" s="8">
        <f>N56/3090</f>
        <v>1577.7157508090615</v>
      </c>
      <c r="R56" s="4" t="s">
        <v>43</v>
      </c>
      <c r="S56" s="10">
        <v>60027</v>
      </c>
      <c r="T56" s="7" t="s">
        <v>44</v>
      </c>
      <c r="U56" s="4" t="s">
        <v>127</v>
      </c>
      <c r="V56" s="6">
        <f>'[1]V, inciso p) (OP)'!AM31</f>
        <v>42614</v>
      </c>
      <c r="W56" s="6">
        <f>'[1]V, inciso p) (OP)'!AN31</f>
        <v>42735</v>
      </c>
      <c r="X56" s="4" t="s">
        <v>451</v>
      </c>
      <c r="Y56" s="4" t="s">
        <v>452</v>
      </c>
      <c r="Z56" s="4" t="s">
        <v>103</v>
      </c>
      <c r="AA56" s="4" t="s">
        <v>49</v>
      </c>
      <c r="AB56" s="4" t="s">
        <v>49</v>
      </c>
    </row>
    <row r="57" spans="1:28" ht="99.95" customHeight="1">
      <c r="A57" s="4">
        <v>2016</v>
      </c>
      <c r="B57" s="4" t="s">
        <v>224</v>
      </c>
      <c r="C57" s="5" t="str">
        <f>'[1]V, inciso p) (OP)'!D32</f>
        <v>DOPI-MUN-PP-PAV-LP-053-2016</v>
      </c>
      <c r="D57" s="11">
        <f>'[1]V, inciso p) (OP)'!AD32</f>
        <v>42604</v>
      </c>
      <c r="E57" s="7" t="str">
        <f>'[1]V, inciso p) (OP)'!AL32</f>
        <v>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v>
      </c>
      <c r="F57" s="12" t="s">
        <v>72</v>
      </c>
      <c r="G57" s="8">
        <f>'[1]V, inciso p) (OP)'!AG32</f>
        <v>999852.22</v>
      </c>
      <c r="H57" s="7" t="str">
        <f>'[1]V, inciso p) (OP)'!AS32</f>
        <v>Tesitán</v>
      </c>
      <c r="I57" s="4" t="str">
        <f>'[1]V, inciso p) (OP)'!T32</f>
        <v>Guadalupe Alejandrina</v>
      </c>
      <c r="J57" s="4" t="str">
        <f>'[1]V, inciso p) (OP)'!U32</f>
        <v>Maldonado</v>
      </c>
      <c r="K57" s="4" t="str">
        <f>'[1]V, inciso p) (OP)'!V32</f>
        <v>Lara</v>
      </c>
      <c r="L57" s="7" t="str">
        <f>'[1]V, inciso p) (OP)'!W32</f>
        <v>L&amp;A Ejecución, Construcción y Proyectos Corporativo JM, S.A. de C.V.</v>
      </c>
      <c r="M57" s="4" t="str">
        <f>'[1]V, inciso p) (OP)'!X32</f>
        <v>LAE1306263B5</v>
      </c>
      <c r="N57" s="8">
        <f t="shared" si="1"/>
        <v>999852.22</v>
      </c>
      <c r="O57" s="13" t="s">
        <v>49</v>
      </c>
      <c r="P57" s="4" t="s">
        <v>477</v>
      </c>
      <c r="Q57" s="8">
        <f>N57/510</f>
        <v>1960.4945490196078</v>
      </c>
      <c r="R57" s="4" t="s">
        <v>43</v>
      </c>
      <c r="S57" s="10">
        <v>60027</v>
      </c>
      <c r="T57" s="7" t="s">
        <v>44</v>
      </c>
      <c r="U57" s="4" t="s">
        <v>127</v>
      </c>
      <c r="V57" s="6">
        <f>'[1]V, inciso p) (OP)'!AM32</f>
        <v>42614</v>
      </c>
      <c r="W57" s="6">
        <f>'[1]V, inciso p) (OP)'!AN32</f>
        <v>42705</v>
      </c>
      <c r="X57" s="4" t="s">
        <v>451</v>
      </c>
      <c r="Y57" s="4" t="s">
        <v>452</v>
      </c>
      <c r="Z57" s="4" t="s">
        <v>103</v>
      </c>
      <c r="AA57" s="4" t="s">
        <v>49</v>
      </c>
      <c r="AB57" s="4" t="s">
        <v>49</v>
      </c>
    </row>
    <row r="58" spans="1:28" ht="99.95" customHeight="1">
      <c r="A58" s="4">
        <v>2016</v>
      </c>
      <c r="B58" s="4" t="s">
        <v>224</v>
      </c>
      <c r="C58" s="5" t="str">
        <f>'[1]V, inciso p) (OP)'!D33</f>
        <v>DOPI-MUN-PP-PAV-LP-054-2016</v>
      </c>
      <c r="D58" s="11">
        <f>'[1]V, inciso p) (OP)'!AD33</f>
        <v>42605</v>
      </c>
      <c r="E58" s="7" t="str">
        <f>'[1]V, inciso p) (OP)'!AL33</f>
        <v>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v>
      </c>
      <c r="F58" s="5" t="s">
        <v>35</v>
      </c>
      <c r="G58" s="8">
        <f>'[1]V, inciso p) (OP)'!AG33</f>
        <v>1223679.9099999999</v>
      </c>
      <c r="H58" s="7" t="str">
        <f>'[1]V, inciso p) (OP)'!AS33</f>
        <v>Tesitán</v>
      </c>
      <c r="I58" s="4" t="str">
        <f>'[1]V, inciso p) (OP)'!T33</f>
        <v>Clarissa Gabriela</v>
      </c>
      <c r="J58" s="4" t="str">
        <f>'[1]V, inciso p) (OP)'!U33</f>
        <v>Valdez</v>
      </c>
      <c r="K58" s="4" t="str">
        <f>'[1]V, inciso p) (OP)'!V33</f>
        <v>Manjarrez</v>
      </c>
      <c r="L58" s="7" t="str">
        <f>'[1]V, inciso p) (OP)'!W33</f>
        <v>Tekton Grupo Empresarial, S.A. de C.V.</v>
      </c>
      <c r="M58" s="4" t="str">
        <f>'[1]V, inciso p) (OP)'!X33</f>
        <v>TGE101215JI6</v>
      </c>
      <c r="N58" s="8">
        <f t="shared" si="1"/>
        <v>1223679.9099999999</v>
      </c>
      <c r="O58" s="13" t="s">
        <v>49</v>
      </c>
      <c r="P58" s="4" t="s">
        <v>477</v>
      </c>
      <c r="Q58" s="8">
        <f>N58/510</f>
        <v>2399.3723725490195</v>
      </c>
      <c r="R58" s="4" t="s">
        <v>43</v>
      </c>
      <c r="S58" s="10">
        <v>60027</v>
      </c>
      <c r="T58" s="7" t="s">
        <v>44</v>
      </c>
      <c r="U58" s="4" t="s">
        <v>127</v>
      </c>
      <c r="V58" s="6">
        <f>'[1]V, inciso p) (OP)'!AM33</f>
        <v>42614</v>
      </c>
      <c r="W58" s="6">
        <f>'[1]V, inciso p) (OP)'!AN33</f>
        <v>42705</v>
      </c>
      <c r="X58" s="4" t="s">
        <v>451</v>
      </c>
      <c r="Y58" s="4" t="s">
        <v>452</v>
      </c>
      <c r="Z58" s="4" t="s">
        <v>103</v>
      </c>
      <c r="AA58" s="4" t="s">
        <v>49</v>
      </c>
      <c r="AB58" s="4" t="s">
        <v>49</v>
      </c>
    </row>
    <row r="59" spans="1:28" ht="99.95" customHeight="1">
      <c r="A59" s="4">
        <v>2016</v>
      </c>
      <c r="B59" s="4" t="s">
        <v>224</v>
      </c>
      <c r="C59" s="5" t="str">
        <f>'[1]V, inciso p) (OP)'!D34</f>
        <v>DOPI-MUN-PP-PAV-LP-055-2016</v>
      </c>
      <c r="D59" s="11">
        <f>'[1]V, inciso p) (OP)'!AD34</f>
        <v>42605</v>
      </c>
      <c r="E59" s="7" t="str">
        <f>'[1]V, inciso p) (OP)'!AL34</f>
        <v>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v>
      </c>
      <c r="F59" s="5" t="s">
        <v>35</v>
      </c>
      <c r="G59" s="8">
        <f>'[1]V, inciso p) (OP)'!AG34</f>
        <v>1229696.57</v>
      </c>
      <c r="H59" s="7" t="str">
        <f>'[1]V, inciso p) (OP)'!AS34</f>
        <v>Tesitán</v>
      </c>
      <c r="I59" s="4" t="str">
        <f>'[1]V, inciso p) (OP)'!T34</f>
        <v>Raul</v>
      </c>
      <c r="J59" s="4" t="str">
        <f>'[1]V, inciso p) (OP)'!U34</f>
        <v xml:space="preserve">Ortega </v>
      </c>
      <c r="K59" s="4" t="str">
        <f>'[1]V, inciso p) (OP)'!V34</f>
        <v>Jara</v>
      </c>
      <c r="L59" s="7" t="str">
        <f>'[1]V, inciso p) (OP)'!W34</f>
        <v>Construcciones Anayari, S.A. de C.V.</v>
      </c>
      <c r="M59" s="4" t="str">
        <f>'[1]V, inciso p) (OP)'!X34</f>
        <v>CAN030528ME0</v>
      </c>
      <c r="N59" s="8">
        <f t="shared" si="1"/>
        <v>1229696.57</v>
      </c>
      <c r="O59" s="13" t="s">
        <v>49</v>
      </c>
      <c r="P59" s="4" t="s">
        <v>477</v>
      </c>
      <c r="Q59" s="8">
        <f>N59/510</f>
        <v>2411.1697450980391</v>
      </c>
      <c r="R59" s="4" t="s">
        <v>43</v>
      </c>
      <c r="S59" s="10">
        <v>60027</v>
      </c>
      <c r="T59" s="7" t="s">
        <v>44</v>
      </c>
      <c r="U59" s="4" t="s">
        <v>127</v>
      </c>
      <c r="V59" s="6">
        <f>'[1]V, inciso p) (OP)'!AM34</f>
        <v>42614</v>
      </c>
      <c r="W59" s="6">
        <f>'[1]V, inciso p) (OP)'!AN34</f>
        <v>42705</v>
      </c>
      <c r="X59" s="4" t="s">
        <v>451</v>
      </c>
      <c r="Y59" s="4" t="s">
        <v>452</v>
      </c>
      <c r="Z59" s="4" t="s">
        <v>103</v>
      </c>
      <c r="AA59" s="4" t="s">
        <v>49</v>
      </c>
      <c r="AB59" s="4" t="s">
        <v>49</v>
      </c>
    </row>
    <row r="60" spans="1:28" ht="99.95" customHeight="1">
      <c r="A60" s="4">
        <v>2016</v>
      </c>
      <c r="B60" s="4" t="s">
        <v>224</v>
      </c>
      <c r="C60" s="5" t="str">
        <f>'[1]V, inciso p) (OP)'!D35</f>
        <v>DOPI-MUN-PP-PAV-LP-056-2016</v>
      </c>
      <c r="D60" s="11">
        <f>'[1]V, inciso p) (OP)'!AD35</f>
        <v>42591</v>
      </c>
      <c r="E60" s="7" t="str">
        <f>'[1]V, inciso p) (OP)'!AL35</f>
        <v>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v>
      </c>
      <c r="F60" s="12" t="s">
        <v>72</v>
      </c>
      <c r="G60" s="8">
        <f>'[1]V, inciso p) (OP)'!AG35</f>
        <v>5518122.6399999997</v>
      </c>
      <c r="H60" s="7" t="str">
        <f>'[1]V, inciso p) (OP)'!AS35</f>
        <v>Colonia Arenales Tapatios</v>
      </c>
      <c r="I60" s="4" t="str">
        <f>'[1]V, inciso p) (OP)'!T35</f>
        <v>Carlos Ignacio</v>
      </c>
      <c r="J60" s="4" t="str">
        <f>'[1]V, inciso p) (OP)'!U35</f>
        <v>Curiel</v>
      </c>
      <c r="K60" s="4" t="str">
        <f>'[1]V, inciso p) (OP)'!V35</f>
        <v>Dueñas</v>
      </c>
      <c r="L60" s="7" t="str">
        <f>'[1]V, inciso p) (OP)'!W35</f>
        <v>Constructora Cecuchi, S.A. de C.V.</v>
      </c>
      <c r="M60" s="4" t="str">
        <f>'[1]V, inciso p) (OP)'!X35</f>
        <v>CCE130723IR7</v>
      </c>
      <c r="N60" s="8">
        <f t="shared" si="1"/>
        <v>5518122.6399999997</v>
      </c>
      <c r="O60" s="13" t="s">
        <v>49</v>
      </c>
      <c r="P60" s="4" t="s">
        <v>478</v>
      </c>
      <c r="Q60" s="8">
        <f>N60/3045</f>
        <v>1812.1913431855501</v>
      </c>
      <c r="R60" s="4" t="s">
        <v>43</v>
      </c>
      <c r="S60" s="10">
        <v>6432</v>
      </c>
      <c r="T60" s="7" t="s">
        <v>44</v>
      </c>
      <c r="U60" s="4" t="s">
        <v>127</v>
      </c>
      <c r="V60" s="6">
        <f>'[1]V, inciso p) (OP)'!AM35</f>
        <v>42592</v>
      </c>
      <c r="W60" s="6">
        <f>'[1]V, inciso p) (OP)'!AN35</f>
        <v>42713</v>
      </c>
      <c r="X60" s="4" t="s">
        <v>479</v>
      </c>
      <c r="Y60" s="4" t="s">
        <v>286</v>
      </c>
      <c r="Z60" s="4" t="s">
        <v>197</v>
      </c>
      <c r="AA60" s="4" t="s">
        <v>49</v>
      </c>
      <c r="AB60" s="4" t="s">
        <v>49</v>
      </c>
    </row>
    <row r="61" spans="1:28" ht="99.95" customHeight="1">
      <c r="A61" s="4">
        <v>2016</v>
      </c>
      <c r="B61" s="4" t="s">
        <v>224</v>
      </c>
      <c r="C61" s="5" t="str">
        <f>'[1]V, inciso p) (OP)'!D36</f>
        <v>DOPI-MUN-PP-PAV-LP-057-2016</v>
      </c>
      <c r="D61" s="11">
        <f>'[1]V, inciso p) (OP)'!AD36</f>
        <v>42591</v>
      </c>
      <c r="E61" s="7" t="str">
        <f>'[1]V, inciso p) (OP)'!AL36</f>
        <v>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v>
      </c>
      <c r="F61" s="12" t="s">
        <v>72</v>
      </c>
      <c r="G61" s="8">
        <f>'[1]V, inciso p) (OP)'!AG36</f>
        <v>5312056.17</v>
      </c>
      <c r="H61" s="7" t="str">
        <f>'[1]V, inciso p) (OP)'!AS36</f>
        <v>Colonia Arenales Tapatios</v>
      </c>
      <c r="I61" s="4" t="str">
        <f>'[1]V, inciso p) (OP)'!T36</f>
        <v>Sergio Cesar</v>
      </c>
      <c r="J61" s="4" t="str">
        <f>'[1]V, inciso p) (OP)'!U36</f>
        <v>Diaz</v>
      </c>
      <c r="K61" s="4" t="str">
        <f>'[1]V, inciso p) (OP)'!V36</f>
        <v>Quiroz</v>
      </c>
      <c r="L61" s="7" t="str">
        <f>'[1]V, inciso p) (OP)'!W36</f>
        <v>Transcreto S.A. de C.V.</v>
      </c>
      <c r="M61" s="4" t="str">
        <f>'[1]V, inciso p) (OP)'!X36</f>
        <v>TRA750528286</v>
      </c>
      <c r="N61" s="8">
        <f t="shared" si="1"/>
        <v>5312056.17</v>
      </c>
      <c r="O61" s="13" t="s">
        <v>49</v>
      </c>
      <c r="P61" s="4" t="s">
        <v>478</v>
      </c>
      <c r="Q61" s="8">
        <f>N61/3045</f>
        <v>1744.5176256157636</v>
      </c>
      <c r="R61" s="4" t="s">
        <v>43</v>
      </c>
      <c r="S61" s="10">
        <v>6432</v>
      </c>
      <c r="T61" s="7" t="s">
        <v>44</v>
      </c>
      <c r="U61" s="4" t="s">
        <v>127</v>
      </c>
      <c r="V61" s="6">
        <f>'[1]V, inciso p) (OP)'!AM36</f>
        <v>42592</v>
      </c>
      <c r="W61" s="6">
        <f>'[1]V, inciso p) (OP)'!AN36</f>
        <v>42713</v>
      </c>
      <c r="X61" s="4" t="s">
        <v>479</v>
      </c>
      <c r="Y61" s="4" t="s">
        <v>286</v>
      </c>
      <c r="Z61" s="4" t="s">
        <v>197</v>
      </c>
      <c r="AA61" s="4" t="s">
        <v>49</v>
      </c>
      <c r="AB61" s="4" t="s">
        <v>49</v>
      </c>
    </row>
    <row r="62" spans="1:28" ht="99.95" customHeight="1">
      <c r="A62" s="4">
        <v>2016</v>
      </c>
      <c r="B62" s="4" t="s">
        <v>224</v>
      </c>
      <c r="C62" s="5" t="str">
        <f>'[1]V, inciso p) (OP)'!D37</f>
        <v>DOPI-MUN-PP-PAV-LP-058-2016</v>
      </c>
      <c r="D62" s="11">
        <f>'[1]V, inciso p) (OP)'!AD37</f>
        <v>42591</v>
      </c>
      <c r="E62" s="7" t="str">
        <f>'[1]V, inciso p) (OP)'!AL37</f>
        <v>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v>
      </c>
      <c r="F62" s="12" t="s">
        <v>72</v>
      </c>
      <c r="G62" s="8">
        <f>'[1]V, inciso p) (OP)'!AG37</f>
        <v>7853005.75</v>
      </c>
      <c r="H62" s="7" t="str">
        <f>'[1]V, inciso p) (OP)'!AS37</f>
        <v>Tesitán</v>
      </c>
      <c r="I62" s="4" t="str">
        <f>'[1]V, inciso p) (OP)'!T37</f>
        <v>Enrique Christian</v>
      </c>
      <c r="J62" s="4" t="str">
        <f>'[1]V, inciso p) (OP)'!U37</f>
        <v>Anshiro Minakata</v>
      </c>
      <c r="K62" s="4" t="str">
        <f>'[1]V, inciso p) (OP)'!V37</f>
        <v>Morentin</v>
      </c>
      <c r="L62" s="7" t="str">
        <f>'[1]V, inciso p) (OP)'!W37</f>
        <v>Construcciones Mirot, S.A. de C.V.</v>
      </c>
      <c r="M62" s="4" t="str">
        <f>'[1]V, inciso p) (OP)'!X37</f>
        <v>CMI110222AA0</v>
      </c>
      <c r="N62" s="8">
        <f t="shared" si="1"/>
        <v>7853005.75</v>
      </c>
      <c r="O62" s="13" t="s">
        <v>49</v>
      </c>
      <c r="P62" s="4" t="s">
        <v>480</v>
      </c>
      <c r="Q62" s="8">
        <f>N62/13005</f>
        <v>603.84511726259132</v>
      </c>
      <c r="R62" s="4" t="s">
        <v>43</v>
      </c>
      <c r="S62" s="10">
        <v>21089</v>
      </c>
      <c r="T62" s="7" t="s">
        <v>44</v>
      </c>
      <c r="U62" s="4" t="s">
        <v>127</v>
      </c>
      <c r="V62" s="6">
        <f>'[1]V, inciso p) (OP)'!AM37</f>
        <v>42592</v>
      </c>
      <c r="W62" s="6">
        <f>'[1]V, inciso p) (OP)'!AN37</f>
        <v>42683</v>
      </c>
      <c r="X62" s="4" t="s">
        <v>481</v>
      </c>
      <c r="Y62" s="4" t="s">
        <v>482</v>
      </c>
      <c r="Z62" s="4" t="s">
        <v>483</v>
      </c>
      <c r="AA62" s="4" t="s">
        <v>49</v>
      </c>
      <c r="AB62" s="4" t="s">
        <v>49</v>
      </c>
    </row>
    <row r="63" spans="1:28" ht="99.95" customHeight="1">
      <c r="A63" s="4">
        <v>2016</v>
      </c>
      <c r="B63" s="4" t="s">
        <v>224</v>
      </c>
      <c r="C63" s="5" t="str">
        <f>'[1]V, inciso p) (OP)'!D38</f>
        <v>DOPI-MUN-PP-PAV-LP-059-2016</v>
      </c>
      <c r="D63" s="11">
        <f>'[1]V, inciso p) (OP)'!AD38</f>
        <v>42591</v>
      </c>
      <c r="E63" s="7" t="str">
        <f>'[1]V, inciso p) (OP)'!AL38</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v>
      </c>
      <c r="F63" s="12" t="s">
        <v>72</v>
      </c>
      <c r="G63" s="8">
        <f>'[1]V, inciso p) (OP)'!AG38</f>
        <v>6564336.8600000003</v>
      </c>
      <c r="H63" s="7" t="str">
        <f>'[1]V, inciso p) (OP)'!AS38</f>
        <v>Colonia Valle de Atemajac</v>
      </c>
      <c r="I63" s="4" t="str">
        <f>'[1]V, inciso p) (OP)'!T38</f>
        <v>Rodrigo</v>
      </c>
      <c r="J63" s="4" t="str">
        <f>'[1]V, inciso p) (OP)'!U38</f>
        <v>Ramos</v>
      </c>
      <c r="K63" s="4" t="str">
        <f>'[1]V, inciso p) (OP)'!V38</f>
        <v>Garibi</v>
      </c>
      <c r="L63" s="7" t="str">
        <f>'[1]V, inciso p) (OP)'!W38</f>
        <v>Metro Asfaltos, S.A. de C.V.</v>
      </c>
      <c r="M63" s="4" t="str">
        <f>'[1]V, inciso p) (OP)'!X38</f>
        <v>CMA070307RU6</v>
      </c>
      <c r="N63" s="8">
        <f t="shared" si="1"/>
        <v>6564336.8600000003</v>
      </c>
      <c r="O63" s="13" t="s">
        <v>49</v>
      </c>
      <c r="P63" s="4" t="s">
        <v>484</v>
      </c>
      <c r="Q63" s="8">
        <f>N63/8610</f>
        <v>762.40846225319399</v>
      </c>
      <c r="R63" s="4" t="s">
        <v>43</v>
      </c>
      <c r="S63" s="10">
        <v>21089</v>
      </c>
      <c r="T63" s="7" t="s">
        <v>44</v>
      </c>
      <c r="U63" s="4" t="s">
        <v>127</v>
      </c>
      <c r="V63" s="6">
        <f>'[1]V, inciso p) (OP)'!AM38</f>
        <v>42592</v>
      </c>
      <c r="W63" s="6">
        <f>'[1]V, inciso p) (OP)'!AN38</f>
        <v>42713</v>
      </c>
      <c r="X63" s="4" t="s">
        <v>481</v>
      </c>
      <c r="Y63" s="4" t="s">
        <v>482</v>
      </c>
      <c r="Z63" s="4" t="s">
        <v>483</v>
      </c>
      <c r="AA63" s="4" t="s">
        <v>49</v>
      </c>
      <c r="AB63" s="4" t="s">
        <v>49</v>
      </c>
    </row>
    <row r="64" spans="1:28" ht="99.95" customHeight="1">
      <c r="A64" s="4">
        <v>2016</v>
      </c>
      <c r="B64" s="4" t="s">
        <v>224</v>
      </c>
      <c r="C64" s="5" t="str">
        <f>'[1]V, inciso p) (OP)'!D39</f>
        <v>DOPI-MUN-PP-PAV-LP-060-2016</v>
      </c>
      <c r="D64" s="11">
        <f>'[1]V, inciso p) (OP)'!AD39</f>
        <v>42591</v>
      </c>
      <c r="E64" s="7" t="str">
        <f>'[1]V, inciso p) (OP)'!AL39</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v>
      </c>
      <c r="F64" s="12" t="s">
        <v>72</v>
      </c>
      <c r="G64" s="8">
        <f>'[1]V, inciso p) (OP)'!AG39</f>
        <v>7287576.9199999999</v>
      </c>
      <c r="H64" s="7" t="str">
        <f>'[1]V, inciso p) (OP)'!AS39</f>
        <v>Colonia Girasoles Acueducto</v>
      </c>
      <c r="I64" s="4" t="str">
        <f>'[1]V, inciso p) (OP)'!T39</f>
        <v>Ignacio Javier</v>
      </c>
      <c r="J64" s="4" t="str">
        <f>'[1]V, inciso p) (OP)'!U39</f>
        <v>Curiel</v>
      </c>
      <c r="K64" s="4" t="str">
        <f>'[1]V, inciso p) (OP)'!V39</f>
        <v>Dueñas</v>
      </c>
      <c r="L64" s="7" t="str">
        <f>'[1]V, inciso p) (OP)'!W39</f>
        <v>Tc Construcción Y Mantenimiento, S.A. de C.V.</v>
      </c>
      <c r="M64" s="4" t="str">
        <f>'[1]V, inciso p) (OP)'!X39</f>
        <v>TCM100915HA1</v>
      </c>
      <c r="N64" s="8">
        <f t="shared" si="1"/>
        <v>7287576.9199999999</v>
      </c>
      <c r="O64" s="13" t="s">
        <v>49</v>
      </c>
      <c r="P64" s="4" t="s">
        <v>485</v>
      </c>
      <c r="Q64" s="8">
        <f>N64/13445</f>
        <v>542.02877798438078</v>
      </c>
      <c r="R64" s="4" t="s">
        <v>43</v>
      </c>
      <c r="S64" s="10">
        <v>21089</v>
      </c>
      <c r="T64" s="7" t="s">
        <v>44</v>
      </c>
      <c r="U64" s="4" t="s">
        <v>127</v>
      </c>
      <c r="V64" s="6">
        <f>'[1]V, inciso p) (OP)'!AM39</f>
        <v>42592</v>
      </c>
      <c r="W64" s="6">
        <f>'[1]V, inciso p) (OP)'!AN39</f>
        <v>42683</v>
      </c>
      <c r="X64" s="4" t="s">
        <v>481</v>
      </c>
      <c r="Y64" s="4" t="s">
        <v>482</v>
      </c>
      <c r="Z64" s="4" t="s">
        <v>483</v>
      </c>
      <c r="AA64" s="4" t="s">
        <v>49</v>
      </c>
      <c r="AB64" s="4" t="s">
        <v>49</v>
      </c>
    </row>
    <row r="65" spans="1:28" ht="99.95" customHeight="1">
      <c r="A65" s="4">
        <v>2016</v>
      </c>
      <c r="B65" s="4" t="s">
        <v>224</v>
      </c>
      <c r="C65" s="5" t="str">
        <f>'[1]V, inciso p) (OP)'!D40</f>
        <v>DOPI-MUN-PP-PAV-LP-061-2016</v>
      </c>
      <c r="D65" s="11">
        <f>'[1]V, inciso p) (OP)'!AD40</f>
        <v>42591</v>
      </c>
      <c r="E65" s="7" t="str">
        <f>'[1]V, inciso p) (OP)'!AL40</f>
        <v>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v>
      </c>
      <c r="F65" s="12" t="s">
        <v>72</v>
      </c>
      <c r="G65" s="8">
        <f>'[1]V, inciso p) (OP)'!AG40</f>
        <v>6426888.9699999997</v>
      </c>
      <c r="H65" s="7" t="str">
        <f>'[1]V, inciso p) (OP)'!AS40</f>
        <v>Colonia Las Bóvedas</v>
      </c>
      <c r="I65" s="4" t="str">
        <f>'[1]V, inciso p) (OP)'!T40</f>
        <v>Ignacio Javier</v>
      </c>
      <c r="J65" s="4" t="str">
        <f>'[1]V, inciso p) (OP)'!U40</f>
        <v>Curiel</v>
      </c>
      <c r="K65" s="4" t="str">
        <f>'[1]V, inciso p) (OP)'!V40</f>
        <v>Dueñas</v>
      </c>
      <c r="L65" s="7" t="str">
        <f>'[1]V, inciso p) (OP)'!W40</f>
        <v>Tc Construcción Y Mantenimiento, S.A. de C.V.</v>
      </c>
      <c r="M65" s="4" t="str">
        <f>'[1]V, inciso p) (OP)'!X40</f>
        <v>TCM100915HA1</v>
      </c>
      <c r="N65" s="8">
        <f t="shared" si="1"/>
        <v>6426888.9699999997</v>
      </c>
      <c r="O65" s="13" t="s">
        <v>49</v>
      </c>
      <c r="P65" s="4" t="s">
        <v>486</v>
      </c>
      <c r="Q65" s="8">
        <f>N65/11700</f>
        <v>549.30674957264955</v>
      </c>
      <c r="R65" s="4" t="s">
        <v>43</v>
      </c>
      <c r="S65" s="10">
        <v>21089</v>
      </c>
      <c r="T65" s="7" t="s">
        <v>44</v>
      </c>
      <c r="U65" s="4" t="s">
        <v>127</v>
      </c>
      <c r="V65" s="6">
        <f>'[1]V, inciso p) (OP)'!AM40</f>
        <v>42592</v>
      </c>
      <c r="W65" s="6">
        <f>'[1]V, inciso p) (OP)'!AN40</f>
        <v>42683</v>
      </c>
      <c r="X65" s="4" t="s">
        <v>481</v>
      </c>
      <c r="Y65" s="4" t="s">
        <v>482</v>
      </c>
      <c r="Z65" s="4" t="s">
        <v>483</v>
      </c>
      <c r="AA65" s="4" t="s">
        <v>49</v>
      </c>
      <c r="AB65" s="4" t="s">
        <v>49</v>
      </c>
    </row>
    <row r="66" spans="1:28" ht="99.95" customHeight="1">
      <c r="A66" s="4">
        <v>2016</v>
      </c>
      <c r="B66" s="4" t="s">
        <v>224</v>
      </c>
      <c r="C66" s="5" t="str">
        <f>'[1]V, inciso p) (OP)'!D41</f>
        <v>DOPI-MUN-MA-PAV-LP-062-2016</v>
      </c>
      <c r="D66" s="11">
        <f>'[1]V, inciso p) (OP)'!AD41</f>
        <v>42632</v>
      </c>
      <c r="E66" s="7" t="str">
        <f>'[1]V, inciso p) (OP)'!AL41</f>
        <v>Rehabilitación de la pavimentación de la Av. López Mateos Sur de Periférico Sur a Av. Copérnico (carriles centrales se sustituyen con concreto hidráulico).</v>
      </c>
      <c r="F66" s="5" t="s">
        <v>35</v>
      </c>
      <c r="G66" s="8">
        <f>'[1]V, inciso p) (OP)'!AJ41</f>
        <v>79605111.310000002</v>
      </c>
      <c r="H66" s="7" t="s">
        <v>487</v>
      </c>
      <c r="I66" s="4" t="str">
        <f>'[1]V, inciso p) (OP)'!T41</f>
        <v>José Manuel</v>
      </c>
      <c r="J66" s="4" t="str">
        <f>'[1]V, inciso p) (OP)'!U41</f>
        <v>Gómez</v>
      </c>
      <c r="K66" s="4" t="str">
        <f>'[1]V, inciso p) (OP)'!V41</f>
        <v>Castellanos</v>
      </c>
      <c r="L66" s="7" t="str">
        <f>'[1]V, inciso p) (OP)'!W41</f>
        <v>GVA Desarrollos Integrales, S.A. de C.V.</v>
      </c>
      <c r="M66" s="4" t="str">
        <f>'[1]V, inciso p) (OP)'!X41</f>
        <v>GDI020122D2A</v>
      </c>
      <c r="N66" s="8">
        <f>G66</f>
        <v>79605111.310000002</v>
      </c>
      <c r="O66" s="13" t="s">
        <v>49</v>
      </c>
      <c r="P66" s="13" t="s">
        <v>488</v>
      </c>
      <c r="Q66" s="9">
        <f>N66/38846</f>
        <v>2049.2486050043763</v>
      </c>
      <c r="R66" s="13" t="s">
        <v>43</v>
      </c>
      <c r="S66" s="15">
        <v>845000</v>
      </c>
      <c r="T66" s="7" t="s">
        <v>44</v>
      </c>
      <c r="U66" s="4" t="s">
        <v>127</v>
      </c>
      <c r="V66" s="6">
        <f>'[1]V, inciso p) (OP)'!AM41</f>
        <v>42632</v>
      </c>
      <c r="W66" s="6">
        <f>'[1]V, inciso p) (OP)'!AN41</f>
        <v>42768</v>
      </c>
      <c r="X66" s="4" t="s">
        <v>489</v>
      </c>
      <c r="Y66" s="4" t="s">
        <v>490</v>
      </c>
      <c r="Z66" s="4" t="s">
        <v>491</v>
      </c>
      <c r="AA66" s="4" t="s">
        <v>49</v>
      </c>
      <c r="AB66" s="4" t="s">
        <v>49</v>
      </c>
    </row>
    <row r="67" spans="1:28" ht="99.95" customHeight="1">
      <c r="A67" s="4">
        <v>2016</v>
      </c>
      <c r="B67" s="4" t="s">
        <v>224</v>
      </c>
      <c r="C67" s="5" t="str">
        <f>'[1]V, inciso p) (OP)'!D42</f>
        <v>DOPI-MUN-MA-PAV-LP-063-2016</v>
      </c>
      <c r="D67" s="11">
        <f>'[1]V, inciso p) (OP)'!AD42</f>
        <v>42632</v>
      </c>
      <c r="E67" s="7" t="str">
        <f>'[1]V, inciso p) (OP)'!AL42</f>
        <v>Rehabilitación y mantenimiento de pavimentos de vialidades (reencarpetamiento, sellado, sustitución de lozas dañadas, calafateo y señalamiento horizontal) en diferentes colonias del municipio.</v>
      </c>
      <c r="F67" s="5" t="s">
        <v>35</v>
      </c>
      <c r="G67" s="8">
        <f>'[1]V, inciso p) (OP)'!AJ42</f>
        <v>79764410.700000003</v>
      </c>
      <c r="H67" s="7" t="s">
        <v>492</v>
      </c>
      <c r="I67" s="4" t="str">
        <f>'[1]V, inciso p) (OP)'!T42</f>
        <v>Diego</v>
      </c>
      <c r="J67" s="4" t="str">
        <f>'[1]V, inciso p) (OP)'!U42</f>
        <v>Valenzuela</v>
      </c>
      <c r="K67" s="4" t="str">
        <f>'[1]V, inciso p) (OP)'!V42</f>
        <v>Cadena</v>
      </c>
      <c r="L67" s="7" t="str">
        <f>'[1]V, inciso p) (OP)'!W42</f>
        <v>Fuerza de Apoyo Constructiva de Occidente, S.A. de C.V.</v>
      </c>
      <c r="M67" s="4" t="str">
        <f>'[1]V, inciso p) (OP)'!X42</f>
        <v>FAC010607TI0</v>
      </c>
      <c r="N67" s="8">
        <f>G67</f>
        <v>79764410.700000003</v>
      </c>
      <c r="O67" s="13" t="s">
        <v>49</v>
      </c>
      <c r="P67" s="13" t="s">
        <v>493</v>
      </c>
      <c r="Q67" s="9">
        <f>N67/95806</f>
        <v>832.56174665469803</v>
      </c>
      <c r="R67" s="13" t="s">
        <v>43</v>
      </c>
      <c r="S67" s="15">
        <v>243524</v>
      </c>
      <c r="T67" s="7" t="s">
        <v>44</v>
      </c>
      <c r="U67" s="4" t="s">
        <v>127</v>
      </c>
      <c r="V67" s="6">
        <f>'[1]V, inciso p) (OP)'!AM42</f>
        <v>42632</v>
      </c>
      <c r="W67" s="6">
        <f>'[1]V, inciso p) (OP)'!AN42</f>
        <v>42768</v>
      </c>
      <c r="X67" s="4" t="s">
        <v>489</v>
      </c>
      <c r="Y67" s="4" t="s">
        <v>490</v>
      </c>
      <c r="Z67" s="4" t="s">
        <v>491</v>
      </c>
      <c r="AA67" s="4" t="s">
        <v>49</v>
      </c>
      <c r="AB67" s="4" t="s">
        <v>49</v>
      </c>
    </row>
    <row r="68" spans="1:28" ht="99.95" customHeight="1">
      <c r="A68" s="4">
        <v>2016</v>
      </c>
      <c r="B68" s="4" t="s">
        <v>224</v>
      </c>
      <c r="C68" s="5" t="str">
        <f>'[1]V, inciso p) (OP)'!D43</f>
        <v>DOPI-MUN-AMP-PAV-LP-064-2016</v>
      </c>
      <c r="D68" s="11">
        <f>'[1]V, inciso p) (OP)'!AD43</f>
        <v>42591</v>
      </c>
      <c r="E68" s="7" t="str">
        <f>'[1]V, inciso p) (OP)'!AL43</f>
        <v>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v>
      </c>
      <c r="F68" s="12" t="s">
        <v>72</v>
      </c>
      <c r="G68" s="8">
        <f>'[1]V, inciso p) (OP)'!AG43</f>
        <v>12009584.140000001</v>
      </c>
      <c r="H68" s="7" t="str">
        <f>'[1]V, inciso p) (OP)'!AS43</f>
        <v>Colonia Nuevo México</v>
      </c>
      <c r="I68" s="4" t="str">
        <f>'[1]V, inciso p) (OP)'!T43</f>
        <v>Rodrigo</v>
      </c>
      <c r="J68" s="4" t="str">
        <f>'[1]V, inciso p) (OP)'!U43</f>
        <v>Ramos</v>
      </c>
      <c r="K68" s="4" t="str">
        <f>'[1]V, inciso p) (OP)'!V43</f>
        <v>Garibi</v>
      </c>
      <c r="L68" s="7" t="str">
        <f>'[1]V, inciso p) (OP)'!W43</f>
        <v>Metro Asfaltos, S.A. de C.V.</v>
      </c>
      <c r="M68" s="4" t="str">
        <f>'[1]V, inciso p) (OP)'!X43</f>
        <v>CMA070307RU6</v>
      </c>
      <c r="N68" s="8">
        <f t="shared" si="1"/>
        <v>12009584.140000001</v>
      </c>
      <c r="O68" s="13" t="s">
        <v>49</v>
      </c>
      <c r="P68" s="4" t="s">
        <v>494</v>
      </c>
      <c r="Q68" s="8">
        <f>N68/40328</f>
        <v>297.79766266613768</v>
      </c>
      <c r="R68" s="4" t="s">
        <v>43</v>
      </c>
      <c r="S68" s="10">
        <v>60027</v>
      </c>
      <c r="T68" s="7" t="s">
        <v>44</v>
      </c>
      <c r="U68" s="4" t="s">
        <v>127</v>
      </c>
      <c r="V68" s="6">
        <f>'[1]V, inciso p) (OP)'!AM43</f>
        <v>42592</v>
      </c>
      <c r="W68" s="6">
        <f>'[1]V, inciso p) (OP)'!AN43</f>
        <v>42666</v>
      </c>
      <c r="X68" s="4" t="s">
        <v>495</v>
      </c>
      <c r="Y68" s="4" t="s">
        <v>307</v>
      </c>
      <c r="Z68" s="4" t="s">
        <v>308</v>
      </c>
      <c r="AA68" s="4" t="s">
        <v>49</v>
      </c>
      <c r="AB68" s="4" t="s">
        <v>49</v>
      </c>
    </row>
    <row r="69" spans="1:28" ht="99.95" customHeight="1">
      <c r="A69" s="4">
        <v>2016</v>
      </c>
      <c r="B69" s="4" t="s">
        <v>224</v>
      </c>
      <c r="C69" s="5" t="str">
        <f>'[1]V, inciso p) (OP)'!D44</f>
        <v>DOPI-MUN-AMP-PAV-LP-065-2016</v>
      </c>
      <c r="D69" s="11">
        <f>'[1]V, inciso p) (OP)'!AD44</f>
        <v>42592</v>
      </c>
      <c r="E69" s="7" t="str">
        <f>'[1]V, inciso p) (OP)'!AL44</f>
        <v>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v>
      </c>
      <c r="F69" s="12" t="s">
        <v>72</v>
      </c>
      <c r="G69" s="8">
        <f>'[1]V, inciso p) (OP)'!AG44</f>
        <v>10115493.029999999</v>
      </c>
      <c r="H69" s="7" t="str">
        <f>'[1]V, inciso p) (OP)'!AS44</f>
        <v>Colonia Nuevo México</v>
      </c>
      <c r="I69" s="4" t="str">
        <f>'[1]V, inciso p) (OP)'!T44</f>
        <v>Jose Luis</v>
      </c>
      <c r="J69" s="4" t="str">
        <f>'[1]V, inciso p) (OP)'!U44</f>
        <v>Brenez</v>
      </c>
      <c r="K69" s="4" t="str">
        <f>'[1]V, inciso p) (OP)'!V44</f>
        <v>Moreno</v>
      </c>
      <c r="L69" s="7" t="str">
        <f>'[1]V, inciso p) (OP)'!W44</f>
        <v>Breysa Constructora, S.A. de C.V.</v>
      </c>
      <c r="M69" s="4" t="str">
        <f>'[1]V, inciso p) (OP)'!X44</f>
        <v>BCO900423GC5</v>
      </c>
      <c r="N69" s="8">
        <f t="shared" si="1"/>
        <v>10115493.029999999</v>
      </c>
      <c r="O69" s="13" t="s">
        <v>49</v>
      </c>
      <c r="P69" s="4" t="s">
        <v>496</v>
      </c>
      <c r="Q69" s="8">
        <f>N69/24640</f>
        <v>410.53137297077922</v>
      </c>
      <c r="R69" s="4" t="s">
        <v>43</v>
      </c>
      <c r="S69" s="10">
        <v>60027</v>
      </c>
      <c r="T69" s="7" t="s">
        <v>44</v>
      </c>
      <c r="U69" s="4" t="s">
        <v>127</v>
      </c>
      <c r="V69" s="6">
        <f>'[1]V, inciso p) (OP)'!AM44</f>
        <v>42592</v>
      </c>
      <c r="W69" s="6">
        <f>'[1]V, inciso p) (OP)'!AN44</f>
        <v>42683</v>
      </c>
      <c r="X69" s="4" t="s">
        <v>495</v>
      </c>
      <c r="Y69" s="4" t="s">
        <v>307</v>
      </c>
      <c r="Z69" s="4" t="s">
        <v>308</v>
      </c>
      <c r="AA69" s="4" t="s">
        <v>49</v>
      </c>
      <c r="AB69" s="4" t="s">
        <v>49</v>
      </c>
    </row>
    <row r="70" spans="1:28" ht="99.95" customHeight="1">
      <c r="A70" s="4">
        <v>2016</v>
      </c>
      <c r="B70" s="4" t="s">
        <v>224</v>
      </c>
      <c r="C70" s="5" t="str">
        <f>'[1]V, inciso p) (OP)'!D45</f>
        <v>DOPI-MUN-AMP-PAV-LP-066-2016</v>
      </c>
      <c r="D70" s="11">
        <f>'[1]V, inciso p) (OP)'!AD45</f>
        <v>42592</v>
      </c>
      <c r="E70" s="7" t="str">
        <f>'[1]V, inciso p) (OP)'!AL45</f>
        <v>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v>
      </c>
      <c r="F70" s="12" t="s">
        <v>72</v>
      </c>
      <c r="G70" s="8">
        <f>'[1]V, inciso p) (OP)'!AG45</f>
        <v>9475895.3699999992</v>
      </c>
      <c r="H70" s="7" t="str">
        <f>'[1]V, inciso p) (OP)'!AS45</f>
        <v>Colonia Base Aerea Militar</v>
      </c>
      <c r="I70" s="4" t="str">
        <f>'[1]V, inciso p) (OP)'!T45</f>
        <v>Sergio Cesar</v>
      </c>
      <c r="J70" s="4" t="str">
        <f>'[1]V, inciso p) (OP)'!U45</f>
        <v>Diaz</v>
      </c>
      <c r="K70" s="4" t="str">
        <f>'[1]V, inciso p) (OP)'!V45</f>
        <v>Quiroz</v>
      </c>
      <c r="L70" s="7" t="str">
        <f>'[1]V, inciso p) (OP)'!W45</f>
        <v>Grupo Unicreto S.A. de C.V.</v>
      </c>
      <c r="M70" s="4" t="str">
        <f>'[1]V, inciso p) (OP)'!X45</f>
        <v>GUN880613NY1</v>
      </c>
      <c r="N70" s="8">
        <f t="shared" si="1"/>
        <v>9475895.3699999992</v>
      </c>
      <c r="O70" s="13" t="s">
        <v>49</v>
      </c>
      <c r="P70" s="4" t="s">
        <v>497</v>
      </c>
      <c r="Q70" s="8">
        <f>N70/6073</f>
        <v>1560.3318574016137</v>
      </c>
      <c r="R70" s="4" t="s">
        <v>43</v>
      </c>
      <c r="S70" s="10">
        <v>3428</v>
      </c>
      <c r="T70" s="7" t="s">
        <v>44</v>
      </c>
      <c r="U70" s="4" t="s">
        <v>127</v>
      </c>
      <c r="V70" s="6">
        <f>'[1]V, inciso p) (OP)'!AM45</f>
        <v>42592</v>
      </c>
      <c r="W70" s="6">
        <f>'[1]V, inciso p) (OP)'!AN45</f>
        <v>42713</v>
      </c>
      <c r="X70" s="4" t="s">
        <v>479</v>
      </c>
      <c r="Y70" s="4" t="s">
        <v>286</v>
      </c>
      <c r="Z70" s="4" t="s">
        <v>197</v>
      </c>
      <c r="AA70" s="4" t="s">
        <v>49</v>
      </c>
      <c r="AB70" s="4" t="s">
        <v>49</v>
      </c>
    </row>
    <row r="71" spans="1:28" ht="99.95" customHeight="1">
      <c r="A71" s="4">
        <v>2016</v>
      </c>
      <c r="B71" s="4" t="s">
        <v>32</v>
      </c>
      <c r="C71" s="5" t="str">
        <f>'[1]V, inciso o) (OP)'!C42</f>
        <v>DOPI-MUN-RM-EM-AD-068-2016</v>
      </c>
      <c r="D71" s="11">
        <f>'[1]V, inciso o) (OP)'!V42</f>
        <v>42545</v>
      </c>
      <c r="E71" s="7" t="str">
        <f>'[1]V, inciso o) (OP)'!AA42</f>
        <v>Construcción de solución pluvial y de reforzamiento en terreno afectado por deslaves en paredes de terreno natural en terreno anexo a Residencial Poniente, Municipio de Zapopan, Jalisco.</v>
      </c>
      <c r="F71" s="12" t="s">
        <v>72</v>
      </c>
      <c r="G71" s="8">
        <f>'[1]V, inciso o) (OP)'!Y42</f>
        <v>4496387.16</v>
      </c>
      <c r="H71" s="7" t="s">
        <v>498</v>
      </c>
      <c r="I71" s="4" t="str">
        <f>'[1]V, inciso o) (OP)'!M42</f>
        <v>Alfredo</v>
      </c>
      <c r="J71" s="4" t="str">
        <f>'[1]V, inciso o) (OP)'!N42</f>
        <v>Aguirre</v>
      </c>
      <c r="K71" s="4" t="str">
        <f>'[1]V, inciso o) (OP)'!O42</f>
        <v>Montoya</v>
      </c>
      <c r="L71" s="7" t="str">
        <f>'[1]V, inciso o) (OP)'!P42</f>
        <v>Torres Aguirre Ingenieros, S.A. de C.V.</v>
      </c>
      <c r="M71" s="4" t="str">
        <f>'[1]V, inciso o) (OP)'!Q42</f>
        <v>TAI920312952</v>
      </c>
      <c r="N71" s="8">
        <f t="shared" si="1"/>
        <v>4496387.16</v>
      </c>
      <c r="O71" s="13" t="s">
        <v>49</v>
      </c>
      <c r="P71" s="4" t="s">
        <v>499</v>
      </c>
      <c r="Q71" s="8">
        <f>N71/855</f>
        <v>5258.9323508771931</v>
      </c>
      <c r="R71" s="4" t="s">
        <v>43</v>
      </c>
      <c r="S71" s="10">
        <v>342</v>
      </c>
      <c r="T71" s="7" t="s">
        <v>44</v>
      </c>
      <c r="U71" s="4" t="s">
        <v>127</v>
      </c>
      <c r="V71" s="6">
        <f>'[1]V, inciso o) (OP)'!AD42</f>
        <v>42548</v>
      </c>
      <c r="W71" s="6">
        <f>'[1]V, inciso o) (OP)'!AE42</f>
        <v>42637</v>
      </c>
      <c r="X71" s="4" t="s">
        <v>500</v>
      </c>
      <c r="Y71" s="4" t="s">
        <v>501</v>
      </c>
      <c r="Z71" s="4" t="s">
        <v>257</v>
      </c>
      <c r="AA71" s="4" t="s">
        <v>49</v>
      </c>
      <c r="AB71" s="4" t="s">
        <v>49</v>
      </c>
    </row>
    <row r="72" spans="1:28" ht="99.95" customHeight="1">
      <c r="A72" s="4">
        <v>2016</v>
      </c>
      <c r="B72" s="4" t="s">
        <v>32</v>
      </c>
      <c r="C72" s="5" t="str">
        <f>'[1]V, inciso o) (OP)'!C43</f>
        <v>DOPI-MUN-RM-EM-AD-069-2016</v>
      </c>
      <c r="D72" s="11">
        <f>'[1]V, inciso o) (OP)'!V43</f>
        <v>42542</v>
      </c>
      <c r="E72" s="7" t="str">
        <f>'[1]V, inciso o) (OP)'!AA43</f>
        <v>Reconstrucción de la cimentación, instalaciones, estructura y terminados de viviendas, y construcción de casa habitación afectadas por la explosion sucitada en el fraccionamiento Tabachines en las confluencias de la calle Frambuesos y la Av. Caobas, Municipio de Zapopan, Jalisco.</v>
      </c>
      <c r="F72" s="12" t="s">
        <v>72</v>
      </c>
      <c r="G72" s="8">
        <f>'[1]V, inciso o) (OP)'!Y43</f>
        <v>2358235.4400000004</v>
      </c>
      <c r="H72" s="7" t="s">
        <v>502</v>
      </c>
      <c r="I72" s="4" t="str">
        <f>'[1]V, inciso o) (OP)'!M43</f>
        <v>José Antonio</v>
      </c>
      <c r="J72" s="4" t="str">
        <f>'[1]V, inciso o) (OP)'!N43</f>
        <v>Cuevas</v>
      </c>
      <c r="K72" s="4" t="str">
        <f>'[1]V, inciso o) (OP)'!O43</f>
        <v>Briseño</v>
      </c>
      <c r="L72" s="7" t="str">
        <f>'[1]V, inciso o) (OP)'!P43</f>
        <v>José Antonio Cuevas Briseño</v>
      </c>
      <c r="M72" s="4" t="str">
        <f>'[1]V, inciso o) (OP)'!Q43</f>
        <v>CUBA5705179V8</v>
      </c>
      <c r="N72" s="8">
        <f t="shared" si="1"/>
        <v>2358235.4400000004</v>
      </c>
      <c r="O72" s="13" t="s">
        <v>49</v>
      </c>
      <c r="P72" s="4" t="s">
        <v>503</v>
      </c>
      <c r="Q72" s="8">
        <f>N72/462</f>
        <v>5104.4057142857155</v>
      </c>
      <c r="R72" s="4" t="s">
        <v>43</v>
      </c>
      <c r="S72" s="10">
        <v>14</v>
      </c>
      <c r="T72" s="7" t="s">
        <v>44</v>
      </c>
      <c r="U72" s="4" t="s">
        <v>127</v>
      </c>
      <c r="V72" s="6">
        <f>'[1]V, inciso o) (OP)'!AD43</f>
        <v>42543</v>
      </c>
      <c r="W72" s="6">
        <f>'[1]V, inciso o) (OP)'!AE43</f>
        <v>42632</v>
      </c>
      <c r="X72" s="4" t="s">
        <v>504</v>
      </c>
      <c r="Y72" s="4" t="s">
        <v>505</v>
      </c>
      <c r="Z72" s="4" t="s">
        <v>506</v>
      </c>
      <c r="AA72" s="4" t="s">
        <v>49</v>
      </c>
      <c r="AB72" s="4" t="s">
        <v>49</v>
      </c>
    </row>
    <row r="73" spans="1:28" ht="99.95" customHeight="1">
      <c r="A73" s="4">
        <v>2016</v>
      </c>
      <c r="B73" s="4" t="s">
        <v>32</v>
      </c>
      <c r="C73" s="5" t="str">
        <f>'[1]V, inciso o) (OP)'!C44</f>
        <v>DOPI-MUN-RM-CA-AD-070-2016</v>
      </c>
      <c r="D73" s="11">
        <f>'[1]V, inciso o) (OP)'!V44</f>
        <v>42542</v>
      </c>
      <c r="E73" s="7" t="str">
        <f>'[1]V, inciso o) (OP)'!AA44</f>
        <v>Rehabilitación de daños por sismo en aplanados, impermeabilizantes, pintura, plafones, pisos interiores y exteriores, jardineras, construcción de rampas, cubierta exterior, adecuaciones hidráulicas y acciones varias, en la Cruz Verde Santa Lucía, Municipio de Zapopan, Jalisco.</v>
      </c>
      <c r="F73" s="12" t="s">
        <v>72</v>
      </c>
      <c r="G73" s="8">
        <f>'[1]V, inciso o) (OP)'!Y44</f>
        <v>1449650.2300000002</v>
      </c>
      <c r="H73" s="7" t="s">
        <v>507</v>
      </c>
      <c r="I73" s="4" t="str">
        <f>'[1]V, inciso o) (OP)'!M44</f>
        <v xml:space="preserve">Eduardo </v>
      </c>
      <c r="J73" s="4" t="str">
        <f>'[1]V, inciso o) (OP)'!N44</f>
        <v>Plascencia</v>
      </c>
      <c r="K73" s="4" t="str">
        <f>'[1]V, inciso o) (OP)'!O44</f>
        <v>Macias</v>
      </c>
      <c r="L73" s="7" t="str">
        <f>'[1]V, inciso o) (OP)'!P44</f>
        <v>Constructora y Edificadora Plasma, S.A. de C.V.</v>
      </c>
      <c r="M73" s="4" t="str">
        <f>'[1]V, inciso o) (OP)'!Q44</f>
        <v>CEP080129EK6</v>
      </c>
      <c r="N73" s="8">
        <f t="shared" si="1"/>
        <v>1449650.2300000002</v>
      </c>
      <c r="O73" s="13" t="s">
        <v>49</v>
      </c>
      <c r="P73" s="4" t="s">
        <v>508</v>
      </c>
      <c r="Q73" s="8">
        <f>N73/1137</f>
        <v>1274.9782145998242</v>
      </c>
      <c r="R73" s="4" t="s">
        <v>43</v>
      </c>
      <c r="S73" s="10">
        <v>89669</v>
      </c>
      <c r="T73" s="7" t="s">
        <v>44</v>
      </c>
      <c r="U73" s="4" t="s">
        <v>127</v>
      </c>
      <c r="V73" s="6">
        <f>'[1]V, inciso o) (OP)'!AD44</f>
        <v>42543</v>
      </c>
      <c r="W73" s="6">
        <f>'[1]V, inciso o) (OP)'!AE44</f>
        <v>42632</v>
      </c>
      <c r="X73" s="4" t="s">
        <v>451</v>
      </c>
      <c r="Y73" s="4" t="s">
        <v>452</v>
      </c>
      <c r="Z73" s="4" t="s">
        <v>103</v>
      </c>
      <c r="AA73" s="4" t="s">
        <v>49</v>
      </c>
      <c r="AB73" s="4" t="s">
        <v>49</v>
      </c>
    </row>
    <row r="74" spans="1:28" ht="99.95" customHeight="1">
      <c r="A74" s="4">
        <v>2016</v>
      </c>
      <c r="B74" s="4" t="s">
        <v>32</v>
      </c>
      <c r="C74" s="5" t="str">
        <f>'[1]V, inciso o) (OP)'!C45</f>
        <v>DOPI-MUN-RM-CA-AD-071-2016</v>
      </c>
      <c r="D74" s="11">
        <f>'[1]V, inciso o) (OP)'!V45</f>
        <v>42542</v>
      </c>
      <c r="E74" s="7" t="str">
        <f>'[1]V, inciso o) (OP)'!AA45</f>
        <v>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v>
      </c>
      <c r="F74" s="12" t="s">
        <v>72</v>
      </c>
      <c r="G74" s="8">
        <f>'[1]V, inciso o) (OP)'!Y45</f>
        <v>1301258.44</v>
      </c>
      <c r="H74" s="7" t="s">
        <v>509</v>
      </c>
      <c r="I74" s="4" t="str">
        <f>'[1]V, inciso o) (OP)'!M45</f>
        <v>Ofelia</v>
      </c>
      <c r="J74" s="4" t="str">
        <f>'[1]V, inciso o) (OP)'!N45</f>
        <v>Reyes</v>
      </c>
      <c r="K74" s="4" t="str">
        <f>'[1]V, inciso o) (OP)'!O45</f>
        <v>Estrella</v>
      </c>
      <c r="L74" s="7" t="str">
        <f>'[1]V, inciso o) (OP)'!P45</f>
        <v>Wences Construcciones, S.A. de C.V.</v>
      </c>
      <c r="M74" s="4" t="str">
        <f>'[1]V, inciso o) (OP)'!Q45</f>
        <v>WCO130628TM3</v>
      </c>
      <c r="N74" s="8">
        <f t="shared" si="1"/>
        <v>1301258.44</v>
      </c>
      <c r="O74" s="13" t="s">
        <v>49</v>
      </c>
      <c r="P74" s="4" t="s">
        <v>510</v>
      </c>
      <c r="Q74" s="8">
        <f>N74/112</f>
        <v>11618.378928571428</v>
      </c>
      <c r="R74" s="4" t="s">
        <v>43</v>
      </c>
      <c r="S74" s="10">
        <v>36304</v>
      </c>
      <c r="T74" s="7" t="s">
        <v>44</v>
      </c>
      <c r="U74" s="4" t="s">
        <v>127</v>
      </c>
      <c r="V74" s="6">
        <f>'[1]V, inciso o) (OP)'!AD45</f>
        <v>42543</v>
      </c>
      <c r="W74" s="6">
        <f>'[1]V, inciso o) (OP)'!AE45</f>
        <v>42602</v>
      </c>
      <c r="X74" s="4" t="s">
        <v>481</v>
      </c>
      <c r="Y74" s="4" t="s">
        <v>482</v>
      </c>
      <c r="Z74" s="4" t="s">
        <v>483</v>
      </c>
      <c r="AA74" s="4" t="s">
        <v>49</v>
      </c>
      <c r="AB74" s="4" t="s">
        <v>49</v>
      </c>
    </row>
    <row r="75" spans="1:28" ht="99.95" customHeight="1">
      <c r="A75" s="4">
        <v>2016</v>
      </c>
      <c r="B75" s="4" t="s">
        <v>32</v>
      </c>
      <c r="C75" s="5" t="str">
        <f>'[1]V, inciso o) (OP)'!C46</f>
        <v>DOPI-MUN-RM-PAV-AD-072-2016</v>
      </c>
      <c r="D75" s="11">
        <f>'[1]V, inciso o) (OP)'!V46</f>
        <v>42542</v>
      </c>
      <c r="E75" s="7" t="str">
        <f>'[1]V, inciso o) (OP)'!AA46</f>
        <v>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v>
      </c>
      <c r="F75" s="12" t="s">
        <v>72</v>
      </c>
      <c r="G75" s="8">
        <f>'[1]V, inciso o) (OP)'!Y46</f>
        <v>1503202.18</v>
      </c>
      <c r="H75" s="7" t="s">
        <v>511</v>
      </c>
      <c r="I75" s="4" t="str">
        <f>'[1]V, inciso o) (OP)'!M46</f>
        <v>Elba</v>
      </c>
      <c r="J75" s="4" t="str">
        <f>'[1]V, inciso o) (OP)'!N46</f>
        <v xml:space="preserve">González </v>
      </c>
      <c r="K75" s="4" t="str">
        <f>'[1]V, inciso o) (OP)'!O46</f>
        <v>Aguirre</v>
      </c>
      <c r="L75" s="7" t="str">
        <f>'[1]V, inciso o) (OP)'!P46</f>
        <v>GA Urbanización, S.A. de C.V.</v>
      </c>
      <c r="M75" s="4" t="str">
        <f>'[1]V, inciso o) (OP)'!Q46</f>
        <v>GUR120612P22</v>
      </c>
      <c r="N75" s="8">
        <f t="shared" si="1"/>
        <v>1503202.18</v>
      </c>
      <c r="O75" s="13" t="s">
        <v>49</v>
      </c>
      <c r="P75" s="4" t="s">
        <v>512</v>
      </c>
      <c r="Q75" s="8">
        <f>N75/680</f>
        <v>2210.5914411764707</v>
      </c>
      <c r="R75" s="4" t="s">
        <v>43</v>
      </c>
      <c r="S75" s="10">
        <v>918</v>
      </c>
      <c r="T75" s="7" t="s">
        <v>44</v>
      </c>
      <c r="U75" s="4" t="s">
        <v>127</v>
      </c>
      <c r="V75" s="6">
        <f>'[1]V, inciso o) (OP)'!AD46</f>
        <v>42543</v>
      </c>
      <c r="W75" s="6">
        <f>'[1]V, inciso o) (OP)'!AE46</f>
        <v>42632</v>
      </c>
      <c r="X75" s="4" t="s">
        <v>466</v>
      </c>
      <c r="Y75" s="4" t="s">
        <v>467</v>
      </c>
      <c r="Z75" s="4" t="s">
        <v>468</v>
      </c>
      <c r="AA75" s="4" t="s">
        <v>49</v>
      </c>
      <c r="AB75" s="4" t="s">
        <v>49</v>
      </c>
    </row>
    <row r="76" spans="1:28" ht="99.95" customHeight="1">
      <c r="A76" s="4">
        <v>2016</v>
      </c>
      <c r="B76" s="4" t="s">
        <v>32</v>
      </c>
      <c r="C76" s="5" t="str">
        <f>'[1]V, inciso o) (OP)'!C47</f>
        <v>DOPI-MUN-RM-IM-AD-073-2016</v>
      </c>
      <c r="D76" s="11">
        <f>'[1]V, inciso o) (OP)'!V47</f>
        <v>42545</v>
      </c>
      <c r="E76" s="7" t="str">
        <f>'[1]V, inciso o) (OP)'!AA47</f>
        <v>Construcción y rehabilitación de bardas perimetrales en el Centro Comunitario No. 15 del DIF ubicado en San Juan de Ocotán y en la guardería CAIC del DIF ubicado en Miramar, Municipio de Zapopan, Jalisco.</v>
      </c>
      <c r="F76" s="12" t="s">
        <v>72</v>
      </c>
      <c r="G76" s="8">
        <f>'[1]V, inciso o) (OP)'!Y47</f>
        <v>1398736.1200000003</v>
      </c>
      <c r="H76" s="7" t="s">
        <v>513</v>
      </c>
      <c r="I76" s="4" t="str">
        <f>'[1]V, inciso o) (OP)'!M47</f>
        <v>Hugo Armando</v>
      </c>
      <c r="J76" s="4" t="str">
        <f>'[1]V, inciso o) (OP)'!N47</f>
        <v>Prieto</v>
      </c>
      <c r="K76" s="4" t="str">
        <f>'[1]V, inciso o) (OP)'!O47</f>
        <v>Jiménez</v>
      </c>
      <c r="L76" s="7" t="str">
        <f>'[1]V, inciso o) (OP)'!P47</f>
        <v>Constructora Rural del Pais, S.A. de C.V.</v>
      </c>
      <c r="M76" s="4" t="str">
        <f>'[1]V, inciso o) (OP)'!Q47</f>
        <v>CRP870708I62</v>
      </c>
      <c r="N76" s="8">
        <f t="shared" si="1"/>
        <v>1398736.1200000003</v>
      </c>
      <c r="O76" s="13" t="s">
        <v>49</v>
      </c>
      <c r="P76" s="4" t="s">
        <v>514</v>
      </c>
      <c r="Q76" s="8">
        <f>N76/312</f>
        <v>4483.128589743591</v>
      </c>
      <c r="R76" s="4" t="s">
        <v>43</v>
      </c>
      <c r="S76" s="10">
        <v>19228</v>
      </c>
      <c r="T76" s="7" t="s">
        <v>44</v>
      </c>
      <c r="U76" s="4" t="s">
        <v>127</v>
      </c>
      <c r="V76" s="6">
        <f>'[1]V, inciso o) (OP)'!AD47</f>
        <v>42548</v>
      </c>
      <c r="W76" s="6">
        <f>'[1]V, inciso o) (OP)'!AE47</f>
        <v>42607</v>
      </c>
      <c r="X76" s="4" t="s">
        <v>515</v>
      </c>
      <c r="Y76" s="4" t="s">
        <v>345</v>
      </c>
      <c r="Z76" s="4" t="s">
        <v>116</v>
      </c>
      <c r="AA76" s="4" t="s">
        <v>49</v>
      </c>
      <c r="AB76" s="4" t="s">
        <v>49</v>
      </c>
    </row>
    <row r="77" spans="1:28" ht="99.95" customHeight="1">
      <c r="A77" s="4">
        <v>2016</v>
      </c>
      <c r="B77" s="4" t="s">
        <v>32</v>
      </c>
      <c r="C77" s="4" t="s">
        <v>516</v>
      </c>
      <c r="D77" s="11">
        <v>42521</v>
      </c>
      <c r="E77" s="7" t="s">
        <v>517</v>
      </c>
      <c r="F77" s="12" t="s">
        <v>72</v>
      </c>
      <c r="G77" s="8">
        <v>1472628.4</v>
      </c>
      <c r="H77" s="7" t="s">
        <v>518</v>
      </c>
      <c r="I77" s="4" t="s">
        <v>519</v>
      </c>
      <c r="J77" s="4" t="s">
        <v>520</v>
      </c>
      <c r="K77" s="4" t="s">
        <v>521</v>
      </c>
      <c r="L77" s="7" t="s">
        <v>522</v>
      </c>
      <c r="M77" s="4" t="s">
        <v>523</v>
      </c>
      <c r="N77" s="8">
        <v>1472628.4</v>
      </c>
      <c r="O77" s="13" t="s">
        <v>49</v>
      </c>
      <c r="P77" s="4" t="s">
        <v>524</v>
      </c>
      <c r="Q77" s="8">
        <f>N77/4700</f>
        <v>313.32519148936166</v>
      </c>
      <c r="R77" s="4" t="s">
        <v>113</v>
      </c>
      <c r="S77" s="10">
        <v>122345</v>
      </c>
      <c r="T77" s="7" t="s">
        <v>44</v>
      </c>
      <c r="U77" s="4" t="s">
        <v>45</v>
      </c>
      <c r="V77" s="6">
        <v>42522</v>
      </c>
      <c r="W77" s="6">
        <v>42566</v>
      </c>
      <c r="X77" s="4" t="s">
        <v>233</v>
      </c>
      <c r="Y77" s="4" t="s">
        <v>234</v>
      </c>
      <c r="Z77" s="4" t="s">
        <v>82</v>
      </c>
      <c r="AA77" s="4" t="s">
        <v>49</v>
      </c>
      <c r="AB77" s="4" t="s">
        <v>49</v>
      </c>
    </row>
    <row r="78" spans="1:28" ht="99.95" customHeight="1">
      <c r="A78" s="4">
        <v>2016</v>
      </c>
      <c r="B78" s="4" t="s">
        <v>32</v>
      </c>
      <c r="C78" s="4" t="s">
        <v>525</v>
      </c>
      <c r="D78" s="11">
        <v>42521</v>
      </c>
      <c r="E78" s="7" t="s">
        <v>526</v>
      </c>
      <c r="F78" s="12" t="s">
        <v>72</v>
      </c>
      <c r="G78" s="8">
        <v>1386929.62</v>
      </c>
      <c r="H78" s="7" t="s">
        <v>527</v>
      </c>
      <c r="I78" s="4" t="s">
        <v>528</v>
      </c>
      <c r="J78" s="4" t="s">
        <v>529</v>
      </c>
      <c r="K78" s="4" t="s">
        <v>280</v>
      </c>
      <c r="L78" s="7" t="s">
        <v>530</v>
      </c>
      <c r="M78" s="4" t="s">
        <v>531</v>
      </c>
      <c r="N78" s="8">
        <v>1386929.62</v>
      </c>
      <c r="O78" s="13" t="s">
        <v>49</v>
      </c>
      <c r="P78" s="4" t="s">
        <v>532</v>
      </c>
      <c r="Q78" s="8">
        <f>N78/30700</f>
        <v>45.176860586319222</v>
      </c>
      <c r="R78" s="4" t="s">
        <v>113</v>
      </c>
      <c r="S78" s="10">
        <v>164322</v>
      </c>
      <c r="T78" s="7" t="s">
        <v>44</v>
      </c>
      <c r="U78" s="4" t="s">
        <v>45</v>
      </c>
      <c r="V78" s="6">
        <v>42522</v>
      </c>
      <c r="W78" s="6">
        <v>42566</v>
      </c>
      <c r="X78" s="4" t="s">
        <v>243</v>
      </c>
      <c r="Y78" s="4" t="s">
        <v>244</v>
      </c>
      <c r="Z78" s="4" t="s">
        <v>245</v>
      </c>
      <c r="AA78" s="4" t="s">
        <v>49</v>
      </c>
      <c r="AB78" s="4" t="s">
        <v>49</v>
      </c>
    </row>
    <row r="79" spans="1:28" ht="99.95" customHeight="1">
      <c r="A79" s="4">
        <v>2016</v>
      </c>
      <c r="B79" s="4" t="s">
        <v>32</v>
      </c>
      <c r="C79" s="4" t="s">
        <v>533</v>
      </c>
      <c r="D79" s="11">
        <v>42523</v>
      </c>
      <c r="E79" s="7" t="s">
        <v>534</v>
      </c>
      <c r="F79" s="12" t="s">
        <v>72</v>
      </c>
      <c r="G79" s="8">
        <v>1414800.15</v>
      </c>
      <c r="H79" s="7" t="s">
        <v>527</v>
      </c>
      <c r="I79" s="4" t="s">
        <v>535</v>
      </c>
      <c r="J79" s="4" t="s">
        <v>239</v>
      </c>
      <c r="K79" s="4" t="s">
        <v>536</v>
      </c>
      <c r="L79" s="7" t="s">
        <v>537</v>
      </c>
      <c r="M79" s="4" t="s">
        <v>538</v>
      </c>
      <c r="N79" s="8">
        <v>1414800.15</v>
      </c>
      <c r="O79" s="13" t="s">
        <v>49</v>
      </c>
      <c r="P79" s="4" t="s">
        <v>539</v>
      </c>
      <c r="Q79" s="8">
        <f>N79/2495</f>
        <v>567.05416833667334</v>
      </c>
      <c r="R79" s="4" t="s">
        <v>113</v>
      </c>
      <c r="S79" s="10">
        <v>264114</v>
      </c>
      <c r="T79" s="7" t="s">
        <v>44</v>
      </c>
      <c r="U79" s="4" t="s">
        <v>45</v>
      </c>
      <c r="V79" s="6">
        <v>42524</v>
      </c>
      <c r="W79" s="6">
        <v>42573</v>
      </c>
      <c r="X79" s="4" t="str">
        <f>X77</f>
        <v xml:space="preserve">Carlos Gerardo </v>
      </c>
      <c r="Y79" s="4" t="str">
        <f>Y77</f>
        <v xml:space="preserve">Peña </v>
      </c>
      <c r="Z79" s="4" t="str">
        <f>Z77</f>
        <v>Ortega</v>
      </c>
      <c r="AA79" s="4" t="s">
        <v>49</v>
      </c>
      <c r="AB79" s="4" t="s">
        <v>49</v>
      </c>
    </row>
    <row r="80" spans="1:28" ht="99.95" customHeight="1">
      <c r="A80" s="4">
        <v>2016</v>
      </c>
      <c r="B80" s="4" t="s">
        <v>32</v>
      </c>
      <c r="C80" s="4" t="s">
        <v>540</v>
      </c>
      <c r="D80" s="11">
        <v>42530</v>
      </c>
      <c r="E80" s="7" t="s">
        <v>541</v>
      </c>
      <c r="F80" s="12" t="s">
        <v>72</v>
      </c>
      <c r="G80" s="8">
        <v>1495650.36</v>
      </c>
      <c r="H80" s="7" t="s">
        <v>527</v>
      </c>
      <c r="I80" s="4" t="s">
        <v>542</v>
      </c>
      <c r="J80" s="4" t="s">
        <v>543</v>
      </c>
      <c r="K80" s="5" t="s">
        <v>544</v>
      </c>
      <c r="L80" s="7" t="s">
        <v>545</v>
      </c>
      <c r="M80" s="4" t="s">
        <v>546</v>
      </c>
      <c r="N80" s="8">
        <v>1495650.36</v>
      </c>
      <c r="O80" s="13" t="s">
        <v>49</v>
      </c>
      <c r="P80" s="4" t="s">
        <v>125</v>
      </c>
      <c r="Q80" s="4" t="s">
        <v>125</v>
      </c>
      <c r="R80" s="4" t="s">
        <v>126</v>
      </c>
      <c r="S80" s="10" t="s">
        <v>126</v>
      </c>
      <c r="T80" s="7" t="s">
        <v>44</v>
      </c>
      <c r="U80" s="4" t="s">
        <v>127</v>
      </c>
      <c r="V80" s="6">
        <v>42531</v>
      </c>
      <c r="W80" s="6">
        <v>42643</v>
      </c>
      <c r="X80" s="4" t="s">
        <v>430</v>
      </c>
      <c r="Y80" s="4" t="s">
        <v>431</v>
      </c>
      <c r="Z80" s="4" t="s">
        <v>366</v>
      </c>
      <c r="AA80" s="4" t="s">
        <v>49</v>
      </c>
      <c r="AB80" s="4" t="s">
        <v>49</v>
      </c>
    </row>
    <row r="81" spans="1:28" ht="99.95" customHeight="1">
      <c r="A81" s="4">
        <v>2016</v>
      </c>
      <c r="B81" s="4" t="s">
        <v>32</v>
      </c>
      <c r="C81" s="5" t="str">
        <f>'[1]V, inciso o) (OP)'!C52</f>
        <v>DOPI-MUN-RM-IM-AD-078-2016</v>
      </c>
      <c r="D81" s="11">
        <f>'[1]V, inciso o) (OP)'!V52</f>
        <v>42545</v>
      </c>
      <c r="E81" s="7" t="str">
        <f>'[1]V, inciso o) (OP)'!AA52</f>
        <v>Construcción de estacionamiento con pavimento asfáltico y sello tipo Slurry Seal, guarniciones, banquetas, adecuaciones a la instalación eléctrica y aire acondicionado en el archivo histórico de Zapopan, Municipio de Zapopan, Jalisco.</v>
      </c>
      <c r="F81" s="12" t="s">
        <v>72</v>
      </c>
      <c r="G81" s="8">
        <f>'[1]V, inciso o) (OP)'!Y52</f>
        <v>1598479.88</v>
      </c>
      <c r="H81" s="7" t="s">
        <v>547</v>
      </c>
      <c r="I81" s="4" t="str">
        <f>'[1]V, inciso o) (OP)'!M52</f>
        <v>J. Gerardo</v>
      </c>
      <c r="J81" s="4" t="str">
        <f>'[1]V, inciso o) (OP)'!N52</f>
        <v>Nicanor</v>
      </c>
      <c r="K81" s="4" t="str">
        <f>'[1]V, inciso o) (OP)'!O52</f>
        <v>Mejia Mariscal</v>
      </c>
      <c r="L81" s="7" t="str">
        <f>'[1]V, inciso o) (OP)'!P52</f>
        <v>Ineco Construye, S.A. de C.V.</v>
      </c>
      <c r="M81" s="4" t="str">
        <f>'[1]V, inciso o) (OP)'!Q52</f>
        <v>ICO980722M04</v>
      </c>
      <c r="N81" s="8">
        <f>G81</f>
        <v>1598479.88</v>
      </c>
      <c r="O81" s="13" t="s">
        <v>49</v>
      </c>
      <c r="P81" s="4" t="s">
        <v>548</v>
      </c>
      <c r="Q81" s="8">
        <f>N81/812</f>
        <v>1968.5712807881771</v>
      </c>
      <c r="R81" s="4" t="s">
        <v>43</v>
      </c>
      <c r="S81" s="10">
        <v>134</v>
      </c>
      <c r="T81" s="7" t="s">
        <v>44</v>
      </c>
      <c r="U81" s="4" t="s">
        <v>127</v>
      </c>
      <c r="V81" s="6">
        <f>'[1]V, inciso o) (OP)'!AD52</f>
        <v>42548</v>
      </c>
      <c r="W81" s="6">
        <f>'[1]V, inciso o) (OP)'!AE52</f>
        <v>42607</v>
      </c>
      <c r="X81" s="4" t="s">
        <v>504</v>
      </c>
      <c r="Y81" s="4" t="s">
        <v>505</v>
      </c>
      <c r="Z81" s="4" t="s">
        <v>506</v>
      </c>
      <c r="AA81" s="4" t="s">
        <v>49</v>
      </c>
      <c r="AB81" s="4" t="s">
        <v>49</v>
      </c>
    </row>
    <row r="82" spans="1:28" ht="99.95" customHeight="1">
      <c r="A82" s="4">
        <v>2016</v>
      </c>
      <c r="B82" s="4" t="s">
        <v>32</v>
      </c>
      <c r="C82" s="5" t="str">
        <f>'[1]V, inciso o) (OP)'!C53</f>
        <v>DOPI-MUN-RM-PROY-AD-079-2016</v>
      </c>
      <c r="D82" s="11">
        <f>'[1]V, inciso o) (OP)'!V53</f>
        <v>42545</v>
      </c>
      <c r="E82" s="7" t="str">
        <f>'[1]V, inciso o) (OP)'!AA53</f>
        <v>Proyecto ejecutivo para la construcción de la celda 5 en el relleno sanitario Picachos, Municipio de Zapopan, Jalisco.</v>
      </c>
      <c r="F82" s="5" t="s">
        <v>549</v>
      </c>
      <c r="G82" s="8">
        <f>'[1]V, inciso o) (OP)'!Y53</f>
        <v>1115518.2</v>
      </c>
      <c r="H82" s="7" t="s">
        <v>125</v>
      </c>
      <c r="I82" s="4" t="str">
        <f>'[1]V, inciso o) (OP)'!M53</f>
        <v>Juan Ramón</v>
      </c>
      <c r="J82" s="4" t="str">
        <f>'[1]V, inciso o) (OP)'!N53</f>
        <v>Ramírez</v>
      </c>
      <c r="K82" s="4" t="str">
        <f>'[1]V, inciso o) (OP)'!O53</f>
        <v>Alatorre</v>
      </c>
      <c r="L82" s="7" t="str">
        <f>'[1]V, inciso o) (OP)'!P53</f>
        <v>Quercus Geosoluciones, S.A. de C.V.</v>
      </c>
      <c r="M82" s="4" t="str">
        <f>'[1]V, inciso o) (OP)'!Q53</f>
        <v>QGE080213988</v>
      </c>
      <c r="N82" s="8">
        <f t="shared" ref="N82:N95" si="2">G82</f>
        <v>1115518.2</v>
      </c>
      <c r="O82" s="13" t="s">
        <v>49</v>
      </c>
      <c r="P82" s="4" t="s">
        <v>125</v>
      </c>
      <c r="Q82" s="4" t="s">
        <v>125</v>
      </c>
      <c r="R82" s="4" t="s">
        <v>43</v>
      </c>
      <c r="S82" s="10" t="s">
        <v>125</v>
      </c>
      <c r="T82" s="7" t="s">
        <v>44</v>
      </c>
      <c r="U82" s="4" t="s">
        <v>127</v>
      </c>
      <c r="V82" s="6">
        <f>'[1]V, inciso o) (OP)'!AD53</f>
        <v>42548</v>
      </c>
      <c r="W82" s="6">
        <f>'[1]V, inciso o) (OP)'!AE53</f>
        <v>42592</v>
      </c>
      <c r="X82" s="4" t="s">
        <v>550</v>
      </c>
      <c r="Y82" s="4" t="s">
        <v>431</v>
      </c>
      <c r="Z82" s="4" t="s">
        <v>366</v>
      </c>
      <c r="AA82" s="4" t="s">
        <v>49</v>
      </c>
      <c r="AB82" s="4" t="s">
        <v>49</v>
      </c>
    </row>
    <row r="83" spans="1:28" ht="99.95" customHeight="1">
      <c r="A83" s="4">
        <v>2016</v>
      </c>
      <c r="B83" s="4" t="s">
        <v>32</v>
      </c>
      <c r="C83" s="5" t="str">
        <f>'[1]V, inciso o) (OP)'!C54</f>
        <v>DOPI-MUN-RM-MOV-AD-080-2016</v>
      </c>
      <c r="D83" s="11">
        <f>'[1]V, inciso o) (OP)'!V54</f>
        <v>42552</v>
      </c>
      <c r="E83" s="7" t="str">
        <f>'[1]V, inciso o) (OP)'!AA54</f>
        <v>Señalización vertical y horizontal en diferentes obras del municipio de Zapopan, Jalisco, frente 1.</v>
      </c>
      <c r="F83" s="5" t="s">
        <v>549</v>
      </c>
      <c r="G83" s="8">
        <f>'[1]V, inciso o) (OP)'!Y54</f>
        <v>1250236.98</v>
      </c>
      <c r="H83" s="7" t="s">
        <v>119</v>
      </c>
      <c r="I83" s="4" t="str">
        <f>'[1]V, inciso o) (OP)'!M54</f>
        <v>Jorge Alberto</v>
      </c>
      <c r="J83" s="4" t="str">
        <f>'[1]V, inciso o) (OP)'!N54</f>
        <v>Mena</v>
      </c>
      <c r="K83" s="4" t="str">
        <f>'[1]V, inciso o) (OP)'!O54</f>
        <v>Adames</v>
      </c>
      <c r="L83" s="7" t="str">
        <f>'[1]V, inciso o) (OP)'!P54</f>
        <v>Divicon, S.A. de C.V.</v>
      </c>
      <c r="M83" s="4" t="str">
        <f>'[1]V, inciso o) (OP)'!Q54</f>
        <v>DIV010905510</v>
      </c>
      <c r="N83" s="8">
        <f t="shared" si="2"/>
        <v>1250236.98</v>
      </c>
      <c r="O83" s="13" t="s">
        <v>49</v>
      </c>
      <c r="P83" s="4" t="s">
        <v>125</v>
      </c>
      <c r="Q83" s="8" t="s">
        <v>125</v>
      </c>
      <c r="R83" s="4" t="s">
        <v>43</v>
      </c>
      <c r="S83" s="10">
        <v>333068</v>
      </c>
      <c r="T83" s="7" t="s">
        <v>44</v>
      </c>
      <c r="U83" s="4" t="s">
        <v>127</v>
      </c>
      <c r="V83" s="6">
        <f>'[1]V, inciso o) (OP)'!AD54</f>
        <v>42555</v>
      </c>
      <c r="W83" s="6">
        <f>'[1]V, inciso o) (OP)'!AE54</f>
        <v>42724</v>
      </c>
      <c r="X83" s="4" t="s">
        <v>551</v>
      </c>
      <c r="Y83" s="4" t="s">
        <v>552</v>
      </c>
      <c r="Z83" s="4" t="s">
        <v>48</v>
      </c>
      <c r="AA83" s="4" t="s">
        <v>49</v>
      </c>
      <c r="AB83" s="4" t="s">
        <v>49</v>
      </c>
    </row>
    <row r="84" spans="1:28" ht="99.95" customHeight="1">
      <c r="A84" s="4">
        <v>2016</v>
      </c>
      <c r="B84" s="4" t="s">
        <v>32</v>
      </c>
      <c r="C84" s="5" t="str">
        <f>'[1]V, inciso o) (OP)'!C55</f>
        <v>DOPI-MUN-RM-PAV-AD-081-2016</v>
      </c>
      <c r="D84" s="11">
        <f>'[1]V, inciso o) (OP)'!V55</f>
        <v>42552</v>
      </c>
      <c r="E84" s="7" t="str">
        <f>'[1]V, inciso o) (OP)'!AA55</f>
        <v>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v>
      </c>
      <c r="F84" s="5" t="s">
        <v>549</v>
      </c>
      <c r="G84" s="8">
        <f>'[1]V, inciso o) (OP)'!Y55</f>
        <v>1475028.6100000003</v>
      </c>
      <c r="H84" s="7" t="s">
        <v>553</v>
      </c>
      <c r="I84" s="4" t="str">
        <f>'[1]V, inciso o) (OP)'!M55</f>
        <v>Miguel</v>
      </c>
      <c r="J84" s="4" t="str">
        <f>'[1]V, inciso o) (OP)'!N55</f>
        <v>Rodríguez</v>
      </c>
      <c r="K84" s="4" t="str">
        <f>'[1]V, inciso o) (OP)'!O55</f>
        <v>Rosas</v>
      </c>
      <c r="L84" s="7" t="str">
        <f>'[1]V, inciso o) (OP)'!P55</f>
        <v>Stella Construcciones, S.A. de C.V.</v>
      </c>
      <c r="M84" s="4" t="str">
        <f>'[1]V, inciso o) (OP)'!Q55</f>
        <v>SCO0102137E1</v>
      </c>
      <c r="N84" s="8">
        <f t="shared" si="2"/>
        <v>1475028.6100000003</v>
      </c>
      <c r="O84" s="13" t="s">
        <v>49</v>
      </c>
      <c r="P84" s="4" t="s">
        <v>554</v>
      </c>
      <c r="Q84" s="8">
        <f>N84/768</f>
        <v>1920.6101692708337</v>
      </c>
      <c r="R84" s="4" t="s">
        <v>43</v>
      </c>
      <c r="S84" s="10">
        <v>1929</v>
      </c>
      <c r="T84" s="7" t="s">
        <v>44</v>
      </c>
      <c r="U84" s="4" t="s">
        <v>127</v>
      </c>
      <c r="V84" s="6">
        <f>'[1]V, inciso o) (OP)'!AD55</f>
        <v>42555</v>
      </c>
      <c r="W84" s="6">
        <f>'[1]V, inciso o) (OP)'!AE55</f>
        <v>42613</v>
      </c>
      <c r="X84" s="4" t="s">
        <v>437</v>
      </c>
      <c r="Y84" s="4" t="s">
        <v>244</v>
      </c>
      <c r="Z84" s="4" t="s">
        <v>245</v>
      </c>
      <c r="AA84" s="4" t="s">
        <v>49</v>
      </c>
      <c r="AB84" s="4" t="s">
        <v>49</v>
      </c>
    </row>
    <row r="85" spans="1:28" ht="99.95" customHeight="1">
      <c r="A85" s="4">
        <v>2016</v>
      </c>
      <c r="B85" s="4" t="s">
        <v>32</v>
      </c>
      <c r="C85" s="5" t="str">
        <f>'[1]V, inciso o) (OP)'!C56</f>
        <v>DOPI-MUN-RM-PAV-AD-082-2016</v>
      </c>
      <c r="D85" s="11">
        <f>'[1]V, inciso o) (OP)'!V56</f>
        <v>42555</v>
      </c>
      <c r="E85" s="7" t="str">
        <f>'[1]V, inciso o) (OP)'!AA56</f>
        <v>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v>
      </c>
      <c r="F85" s="5" t="s">
        <v>549</v>
      </c>
      <c r="G85" s="8">
        <f>'[1]V, inciso o) (OP)'!Y56</f>
        <v>1497852.13</v>
      </c>
      <c r="H85" s="7" t="s">
        <v>555</v>
      </c>
      <c r="I85" s="4" t="str">
        <f>'[1]V, inciso o) (OP)'!M56</f>
        <v xml:space="preserve">José Luis </v>
      </c>
      <c r="J85" s="4" t="str">
        <f>'[1]V, inciso o) (OP)'!N56</f>
        <v xml:space="preserve">Castillo </v>
      </c>
      <c r="K85" s="4" t="str">
        <f>'[1]V, inciso o) (OP)'!O56</f>
        <v>Rodríguez</v>
      </c>
      <c r="L85" s="7" t="str">
        <f>'[1]V, inciso o) (OP)'!P56</f>
        <v>Felal Construcciones, S.A. de C.V.</v>
      </c>
      <c r="M85" s="4" t="str">
        <f>'[1]V, inciso o) (OP)'!Q56</f>
        <v>FCO9911092V5</v>
      </c>
      <c r="N85" s="8">
        <f t="shared" si="2"/>
        <v>1497852.13</v>
      </c>
      <c r="O85" s="13" t="s">
        <v>49</v>
      </c>
      <c r="P85" s="4" t="s">
        <v>556</v>
      </c>
      <c r="Q85" s="8">
        <f>N85/925</f>
        <v>1619.2995999999998</v>
      </c>
      <c r="R85" s="4" t="s">
        <v>43</v>
      </c>
      <c r="S85" s="10">
        <v>98751</v>
      </c>
      <c r="T85" s="7" t="s">
        <v>44</v>
      </c>
      <c r="U85" s="4" t="s">
        <v>127</v>
      </c>
      <c r="V85" s="6">
        <f>'[1]V, inciso o) (OP)'!AD56</f>
        <v>42556</v>
      </c>
      <c r="W85" s="6">
        <f>'[1]V, inciso o) (OP)'!AE56</f>
        <v>42585</v>
      </c>
      <c r="X85" s="4" t="s">
        <v>437</v>
      </c>
      <c r="Y85" s="4" t="s">
        <v>244</v>
      </c>
      <c r="Z85" s="4" t="s">
        <v>245</v>
      </c>
      <c r="AA85" s="4" t="s">
        <v>49</v>
      </c>
      <c r="AB85" s="4" t="s">
        <v>49</v>
      </c>
    </row>
    <row r="86" spans="1:28" ht="99.95" customHeight="1">
      <c r="A86" s="4">
        <v>2016</v>
      </c>
      <c r="B86" s="4" t="s">
        <v>32</v>
      </c>
      <c r="C86" s="5" t="str">
        <f>'[1]V, inciso o) (OP)'!C57</f>
        <v>DOPI-MUN-RM-OC-AD-083-2016</v>
      </c>
      <c r="D86" s="11">
        <f>'[1]V, inciso o) (OP)'!V57</f>
        <v>42555</v>
      </c>
      <c r="E86" s="7" t="str">
        <f>'[1]V, inciso o) (OP)'!AA57</f>
        <v>Corrección de canal pluvial, construcción de mamposteos, zampeados, puente peatonal, accesos y aproches en el cruce del arroyo ubicado en la colonia Las Higueras, municipio de Zapopan, Jalisco.</v>
      </c>
      <c r="F86" s="5" t="s">
        <v>549</v>
      </c>
      <c r="G86" s="8">
        <f>'[1]V, inciso o) (OP)'!Y57</f>
        <v>1394254.6600000001</v>
      </c>
      <c r="H86" s="7" t="s">
        <v>557</v>
      </c>
      <c r="I86" s="4" t="str">
        <f>'[1]V, inciso o) (OP)'!M57</f>
        <v>José Gilberto</v>
      </c>
      <c r="J86" s="4" t="str">
        <f>'[1]V, inciso o) (OP)'!N57</f>
        <v>Luján</v>
      </c>
      <c r="K86" s="4" t="str">
        <f>'[1]V, inciso o) (OP)'!O57</f>
        <v>Barajas</v>
      </c>
      <c r="L86" s="7" t="str">
        <f>'[1]V, inciso o) (OP)'!P57</f>
        <v>Gilco Ingeniería, S.A. de C.V.</v>
      </c>
      <c r="M86" s="4" t="str">
        <f>'[1]V, inciso o) (OP)'!Q57</f>
        <v>GIN1202272F9</v>
      </c>
      <c r="N86" s="8">
        <f t="shared" si="2"/>
        <v>1394254.6600000001</v>
      </c>
      <c r="O86" s="13" t="s">
        <v>49</v>
      </c>
      <c r="P86" s="4" t="s">
        <v>558</v>
      </c>
      <c r="Q86" s="8">
        <f>N86/5324</f>
        <v>261.88104057099929</v>
      </c>
      <c r="R86" s="4" t="s">
        <v>43</v>
      </c>
      <c r="S86" s="10">
        <v>3061</v>
      </c>
      <c r="T86" s="7" t="s">
        <v>44</v>
      </c>
      <c r="U86" s="4" t="s">
        <v>45</v>
      </c>
      <c r="V86" s="6">
        <f>'[1]V, inciso o) (OP)'!AD57</f>
        <v>42556</v>
      </c>
      <c r="W86" s="6">
        <f>'[1]V, inciso o) (OP)'!AE57</f>
        <v>42615</v>
      </c>
      <c r="X86" s="4" t="s">
        <v>515</v>
      </c>
      <c r="Y86" s="4" t="s">
        <v>345</v>
      </c>
      <c r="Z86" s="4" t="s">
        <v>116</v>
      </c>
      <c r="AA86" s="4" t="s">
        <v>49</v>
      </c>
      <c r="AB86" s="4" t="s">
        <v>49</v>
      </c>
    </row>
    <row r="87" spans="1:28" ht="99.95" customHeight="1">
      <c r="A87" s="4">
        <v>2016</v>
      </c>
      <c r="B87" s="4" t="s">
        <v>32</v>
      </c>
      <c r="C87" s="5" t="str">
        <f>'[1]V, inciso o) (OP)'!C58</f>
        <v>DOPI-MUN-RM-BAN-AD-126-2016</v>
      </c>
      <c r="D87" s="11">
        <f>'[1]V, inciso o) (OP)'!V58</f>
        <v>42559</v>
      </c>
      <c r="E87" s="7" t="str">
        <f>'[1]V, inciso o) (OP)'!AA58</f>
        <v>Peatonalización, construcción de banquetas, sustitución de guarniciones, bolardos, complemento de reencarpetado y sello tramo 1 de la Av. Pablo Neruda, municipio de Zapopan, Jalisco</v>
      </c>
      <c r="F87" s="5" t="s">
        <v>549</v>
      </c>
      <c r="G87" s="8">
        <f>'[1]V, inciso o) (OP)'!Y58</f>
        <v>1497870.11</v>
      </c>
      <c r="H87" s="7" t="s">
        <v>559</v>
      </c>
      <c r="I87" s="4" t="str">
        <f>'[1]V, inciso o) (OP)'!M58</f>
        <v>Guillermo</v>
      </c>
      <c r="J87" s="4" t="str">
        <f>'[1]V, inciso o) (OP)'!N58</f>
        <v>Lara</v>
      </c>
      <c r="K87" s="4" t="str">
        <f>'[1]V, inciso o) (OP)'!O58</f>
        <v>Vargas</v>
      </c>
      <c r="L87" s="7" t="str">
        <f>'[1]V, inciso o) (OP)'!P58</f>
        <v>Desarrolladora Glar, S.A. de C.V.</v>
      </c>
      <c r="M87" s="4" t="str">
        <f>'[1]V, inciso o) (OP)'!Q58</f>
        <v>DGL060620SUA</v>
      </c>
      <c r="N87" s="8">
        <f t="shared" si="2"/>
        <v>1497870.11</v>
      </c>
      <c r="O87" s="13" t="s">
        <v>49</v>
      </c>
      <c r="P87" s="4" t="s">
        <v>560</v>
      </c>
      <c r="Q87" s="8">
        <f>N87/1236</f>
        <v>1211.8690210355987</v>
      </c>
      <c r="R87" s="4" t="s">
        <v>43</v>
      </c>
      <c r="S87" s="10">
        <v>5427</v>
      </c>
      <c r="T87" s="7" t="s">
        <v>44</v>
      </c>
      <c r="U87" s="4" t="s">
        <v>45</v>
      </c>
      <c r="V87" s="6">
        <f>'[1]V, inciso o) (OP)'!AD58</f>
        <v>42562</v>
      </c>
      <c r="W87" s="6">
        <f>'[1]V, inciso o) (OP)'!AE58</f>
        <v>42598</v>
      </c>
      <c r="X87" s="4" t="s">
        <v>466</v>
      </c>
      <c r="Y87" s="4" t="s">
        <v>467</v>
      </c>
      <c r="Z87" s="4" t="s">
        <v>468</v>
      </c>
      <c r="AA87" s="4" t="s">
        <v>49</v>
      </c>
      <c r="AB87" s="4" t="s">
        <v>49</v>
      </c>
    </row>
    <row r="88" spans="1:28" ht="99.95" customHeight="1">
      <c r="A88" s="4">
        <v>2016</v>
      </c>
      <c r="B88" s="4" t="s">
        <v>32</v>
      </c>
      <c r="C88" s="5" t="str">
        <f>'[1]V, inciso o) (OP)'!C59</f>
        <v>DOPI-MUN-RM-PAV-AD-127-2016</v>
      </c>
      <c r="D88" s="11">
        <f>'[1]V, inciso o) (OP)'!V59</f>
        <v>42559</v>
      </c>
      <c r="E88" s="7" t="str">
        <f>'[1]V, inciso o) (OP)'!AA59</f>
        <v>Peatonalización, construcción de banquetas, sustitución de guarniciones, bolardos, complemento de reencarpetado y sello tramo 2 de la Av. Pablo Neruda, municipio de Zapopan, Jalisco</v>
      </c>
      <c r="F88" s="5" t="s">
        <v>549</v>
      </c>
      <c r="G88" s="8">
        <f>'[1]V, inciso o) (OP)'!Y59</f>
        <v>1439130.15</v>
      </c>
      <c r="H88" s="7" t="s">
        <v>559</v>
      </c>
      <c r="I88" s="4" t="str">
        <f>'[1]V, inciso o) (OP)'!M59</f>
        <v>David Eduardo</v>
      </c>
      <c r="J88" s="4" t="str">
        <f>'[1]V, inciso o) (OP)'!N59</f>
        <v>Lara</v>
      </c>
      <c r="K88" s="4" t="str">
        <f>'[1]V, inciso o) (OP)'!O59</f>
        <v>Ochoa</v>
      </c>
      <c r="L88" s="7" t="str">
        <f>'[1]V, inciso o) (OP)'!P59</f>
        <v xml:space="preserve">Construcciones ICU, S.A. de C.V. </v>
      </c>
      <c r="M88" s="4" t="str">
        <f>'[1]V, inciso o) (OP)'!Q59</f>
        <v>CIC080626ER2</v>
      </c>
      <c r="N88" s="8">
        <f t="shared" si="2"/>
        <v>1439130.15</v>
      </c>
      <c r="O88" s="13" t="s">
        <v>49</v>
      </c>
      <c r="P88" s="4" t="s">
        <v>561</v>
      </c>
      <c r="Q88" s="8">
        <f>N88/1224</f>
        <v>1175.7599264705882</v>
      </c>
      <c r="R88" s="4" t="s">
        <v>43</v>
      </c>
      <c r="S88" s="10">
        <v>5427</v>
      </c>
      <c r="T88" s="7" t="s">
        <v>44</v>
      </c>
      <c r="U88" s="4" t="s">
        <v>45</v>
      </c>
      <c r="V88" s="6">
        <f>'[1]V, inciso o) (OP)'!AD59</f>
        <v>42562</v>
      </c>
      <c r="W88" s="6">
        <f>'[1]V, inciso o) (OP)'!AE59</f>
        <v>42598</v>
      </c>
      <c r="X88" s="4" t="s">
        <v>466</v>
      </c>
      <c r="Y88" s="4" t="s">
        <v>467</v>
      </c>
      <c r="Z88" s="4" t="s">
        <v>468</v>
      </c>
      <c r="AA88" s="4" t="s">
        <v>49</v>
      </c>
      <c r="AB88" s="4" t="s">
        <v>49</v>
      </c>
    </row>
    <row r="89" spans="1:28" ht="99.95" customHeight="1">
      <c r="A89" s="4">
        <v>2016</v>
      </c>
      <c r="B89" s="4" t="s">
        <v>32</v>
      </c>
      <c r="C89" s="5" t="str">
        <f>'[1]V, inciso o) (OP)'!C60</f>
        <v>DOPI-MUN-RM-PAV-AD-128-2016</v>
      </c>
      <c r="D89" s="11">
        <f>'[1]V, inciso o) (OP)'!V60</f>
        <v>42566</v>
      </c>
      <c r="E89" s="7" t="str">
        <f>'[1]V, inciso o) (OP)'!AA60</f>
        <v>Construcción de banquetas, bolardos, sustitución de rejillas pluviales, rehabilitación de bocas de tormenta, aproches y arbolado en el tramo poniente de la Glorieta Venustiano Carranza en la colonia Constitución, municipio de Zapopan, Jalisco</v>
      </c>
      <c r="F89" s="5" t="s">
        <v>549</v>
      </c>
      <c r="G89" s="8">
        <f>'[1]V, inciso o) (OP)'!Y60</f>
        <v>1497520.4400000002</v>
      </c>
      <c r="H89" s="7" t="s">
        <v>562</v>
      </c>
      <c r="I89" s="4" t="str">
        <f>'[1]V, inciso o) (OP)'!M60</f>
        <v>Adalberto</v>
      </c>
      <c r="J89" s="4" t="str">
        <f>'[1]V, inciso o) (OP)'!N60</f>
        <v>Medina</v>
      </c>
      <c r="K89" s="4" t="str">
        <f>'[1]V, inciso o) (OP)'!O60</f>
        <v>Morales</v>
      </c>
      <c r="L89" s="7" t="str">
        <f>'[1]V, inciso o) (OP)'!P60</f>
        <v>Urdem, S.A. de C.V.</v>
      </c>
      <c r="M89" s="4" t="str">
        <f>'[1]V, inciso o) (OP)'!Q60</f>
        <v>URD130830U21</v>
      </c>
      <c r="N89" s="8">
        <f t="shared" si="2"/>
        <v>1497520.4400000002</v>
      </c>
      <c r="O89" s="13" t="s">
        <v>49</v>
      </c>
      <c r="P89" s="4" t="s">
        <v>563</v>
      </c>
      <c r="Q89" s="8">
        <f>N89/621</f>
        <v>2411.4660869565218</v>
      </c>
      <c r="R89" s="4" t="s">
        <v>43</v>
      </c>
      <c r="S89" s="10">
        <v>27515</v>
      </c>
      <c r="T89" s="7" t="s">
        <v>44</v>
      </c>
      <c r="U89" s="4" t="s">
        <v>127</v>
      </c>
      <c r="V89" s="6">
        <f>'[1]V, inciso o) (OP)'!AD60</f>
        <v>42569</v>
      </c>
      <c r="W89" s="6">
        <f>'[1]V, inciso o) (OP)'!AE60</f>
        <v>42613</v>
      </c>
      <c r="X89" s="4" t="s">
        <v>564</v>
      </c>
      <c r="Y89" s="4" t="s">
        <v>565</v>
      </c>
      <c r="Z89" s="4" t="s">
        <v>566</v>
      </c>
      <c r="AA89" s="4" t="s">
        <v>49</v>
      </c>
      <c r="AB89" s="4" t="s">
        <v>49</v>
      </c>
    </row>
    <row r="90" spans="1:28" ht="99.95" customHeight="1">
      <c r="A90" s="4">
        <v>2016</v>
      </c>
      <c r="B90" s="4" t="s">
        <v>32</v>
      </c>
      <c r="C90" s="5" t="str">
        <f>'[1]V, inciso o) (OP)'!C61</f>
        <v>DOPI-MUN-RM-PAV-AD-129-2016</v>
      </c>
      <c r="D90" s="11">
        <f>'[1]V, inciso o) (OP)'!V61</f>
        <v>42566</v>
      </c>
      <c r="E90" s="7" t="str">
        <f>'[1]V, inciso o) (OP)'!AA61</f>
        <v>Construcción de banquetas, bolardos, sustitución de rejillas pluviales, rehabilitación de bocas de tormenta, aproches y arbolado en el tramo oriente de la Glorieta Venustiano Carranza en la colonia Constitución, municipio de Zapopan, Jalisco</v>
      </c>
      <c r="F90" s="5" t="s">
        <v>549</v>
      </c>
      <c r="G90" s="8">
        <f>'[1]V, inciso o) (OP)'!Y61</f>
        <v>1499415.54</v>
      </c>
      <c r="H90" s="7" t="s">
        <v>562</v>
      </c>
      <c r="I90" s="4" t="str">
        <f>'[1]V, inciso o) (OP)'!M61</f>
        <v>Arturo Rafael</v>
      </c>
      <c r="J90" s="4" t="str">
        <f>'[1]V, inciso o) (OP)'!N61</f>
        <v>Salazar</v>
      </c>
      <c r="K90" s="4" t="str">
        <f>'[1]V, inciso o) (OP)'!O61</f>
        <v>Martín del Campo</v>
      </c>
      <c r="L90" s="7" t="str">
        <f>'[1]V, inciso o) (OP)'!P61</f>
        <v>Kalmani Constructora, S.A. de C.V.</v>
      </c>
      <c r="M90" s="4" t="str">
        <f>'[1]V, inciso o) (OP)'!Q61</f>
        <v>KCO030922UM6</v>
      </c>
      <c r="N90" s="8">
        <f t="shared" si="2"/>
        <v>1499415.54</v>
      </c>
      <c r="O90" s="13" t="s">
        <v>49</v>
      </c>
      <c r="P90" s="4" t="s">
        <v>567</v>
      </c>
      <c r="Q90" s="8">
        <f>N90/653</f>
        <v>2296.1953139356815</v>
      </c>
      <c r="R90" s="4" t="s">
        <v>43</v>
      </c>
      <c r="S90" s="10">
        <v>27515</v>
      </c>
      <c r="T90" s="7" t="s">
        <v>44</v>
      </c>
      <c r="U90" s="4" t="s">
        <v>127</v>
      </c>
      <c r="V90" s="6">
        <f>'[1]V, inciso o) (OP)'!AD61</f>
        <v>42569</v>
      </c>
      <c r="W90" s="6">
        <f>'[1]V, inciso o) (OP)'!AE61</f>
        <v>42613</v>
      </c>
      <c r="X90" s="4" t="s">
        <v>564</v>
      </c>
      <c r="Y90" s="4" t="s">
        <v>565</v>
      </c>
      <c r="Z90" s="4" t="s">
        <v>566</v>
      </c>
      <c r="AA90" s="4" t="s">
        <v>49</v>
      </c>
      <c r="AB90" s="4" t="s">
        <v>49</v>
      </c>
    </row>
    <row r="91" spans="1:28" ht="99.95" customHeight="1">
      <c r="A91" s="4">
        <v>2016</v>
      </c>
      <c r="B91" s="4" t="s">
        <v>32</v>
      </c>
      <c r="C91" s="5" t="str">
        <f>'[1]V, inciso o) (OP)'!C62</f>
        <v>DOPI-MUN-RM-PAV-AD-130-2016</v>
      </c>
      <c r="D91" s="11">
        <f>'[1]V, inciso o) (OP)'!V62</f>
        <v>42566</v>
      </c>
      <c r="E91" s="7" t="str">
        <f>'[1]V, inciso o) (OP)'!AA62</f>
        <v>Construcción de Motor Lobby con concreto hidráulico en la plazoleta, plazoleta de acceso, acceso a estacionamiento y colocación de arbolado en la Glorieta Venustiano Carranza colonia Constitución, municipio de Zapopan, Jalisco</v>
      </c>
      <c r="F91" s="5" t="s">
        <v>549</v>
      </c>
      <c r="G91" s="8">
        <f>'[1]V, inciso o) (OP)'!Y62</f>
        <v>1373625.4800000002</v>
      </c>
      <c r="H91" s="7" t="s">
        <v>562</v>
      </c>
      <c r="I91" s="4" t="str">
        <f>'[1]V, inciso o) (OP)'!M62</f>
        <v>Sergio Cesar</v>
      </c>
      <c r="J91" s="4" t="str">
        <f>'[1]V, inciso o) (OP)'!N62</f>
        <v>Díaz</v>
      </c>
      <c r="K91" s="4" t="str">
        <f>'[1]V, inciso o) (OP)'!O62</f>
        <v>Quiroz</v>
      </c>
      <c r="L91" s="7" t="str">
        <f>'[1]V, inciso o) (OP)'!P62</f>
        <v>Transcreto S.A. de C.V.</v>
      </c>
      <c r="M91" s="4" t="str">
        <f>'[1]V, inciso o) (OP)'!Q62</f>
        <v>TRA750528286</v>
      </c>
      <c r="N91" s="8">
        <f t="shared" si="2"/>
        <v>1373625.4800000002</v>
      </c>
      <c r="O91" s="13" t="s">
        <v>49</v>
      </c>
      <c r="P91" s="4" t="s">
        <v>568</v>
      </c>
      <c r="Q91" s="8">
        <f>N91/558</f>
        <v>2461.6944086021508</v>
      </c>
      <c r="R91" s="4" t="s">
        <v>43</v>
      </c>
      <c r="S91" s="10">
        <v>27515</v>
      </c>
      <c r="T91" s="7" t="s">
        <v>44</v>
      </c>
      <c r="U91" s="4" t="s">
        <v>127</v>
      </c>
      <c r="V91" s="6">
        <f>'[1]V, inciso o) (OP)'!AD62</f>
        <v>42569</v>
      </c>
      <c r="W91" s="6">
        <f>'[1]V, inciso o) (OP)'!AE62</f>
        <v>42613</v>
      </c>
      <c r="X91" s="4" t="s">
        <v>564</v>
      </c>
      <c r="Y91" s="4" t="s">
        <v>565</v>
      </c>
      <c r="Z91" s="4" t="s">
        <v>566</v>
      </c>
      <c r="AA91" s="4" t="s">
        <v>49</v>
      </c>
      <c r="AB91" s="4" t="s">
        <v>49</v>
      </c>
    </row>
    <row r="92" spans="1:28" ht="99.95" customHeight="1">
      <c r="A92" s="4">
        <v>2016</v>
      </c>
      <c r="B92" s="4" t="s">
        <v>32</v>
      </c>
      <c r="C92" s="5" t="str">
        <f>'[1]V, inciso o) (OP)'!C63</f>
        <v>DOPI-MUN-RM-PAV-AD-131-2016</v>
      </c>
      <c r="D92" s="11">
        <f>'[1]V, inciso o) (OP)'!V63</f>
        <v>42566</v>
      </c>
      <c r="E92" s="7" t="str">
        <f>'[1]V, inciso o) (OP)'!AA63</f>
        <v>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v>
      </c>
      <c r="F92" s="5" t="s">
        <v>549</v>
      </c>
      <c r="G92" s="8">
        <f>'[1]V, inciso o) (OP)'!Y63</f>
        <v>1498232.17</v>
      </c>
      <c r="H92" s="7" t="s">
        <v>569</v>
      </c>
      <c r="I92" s="4" t="str">
        <f>'[1]V, inciso o) (OP)'!M63</f>
        <v>Aurora Lucia</v>
      </c>
      <c r="J92" s="4" t="str">
        <f>'[1]V, inciso o) (OP)'!N63</f>
        <v xml:space="preserve">Brenez </v>
      </c>
      <c r="K92" s="4" t="str">
        <f>'[1]V, inciso o) (OP)'!O63</f>
        <v>Garnica</v>
      </c>
      <c r="L92" s="7" t="str">
        <f>'[1]V, inciso o) (OP)'!P63</f>
        <v>Karol Urbanizaciones y Construcciones, S.A. de C.V.</v>
      </c>
      <c r="M92" s="4" t="str">
        <f>'[1]V, inciso o) (OP)'!Q63</f>
        <v>KUC070424344</v>
      </c>
      <c r="N92" s="8">
        <f t="shared" si="2"/>
        <v>1498232.17</v>
      </c>
      <c r="O92" s="13" t="s">
        <v>49</v>
      </c>
      <c r="P92" s="4" t="s">
        <v>570</v>
      </c>
      <c r="Q92" s="8">
        <f>N92/1844</f>
        <v>812.49033080260301</v>
      </c>
      <c r="R92" s="4" t="s">
        <v>43</v>
      </c>
      <c r="S92" s="10">
        <v>3426</v>
      </c>
      <c r="T92" s="7" t="s">
        <v>44</v>
      </c>
      <c r="U92" s="4" t="s">
        <v>127</v>
      </c>
      <c r="V92" s="6">
        <f>'[1]V, inciso o) (OP)'!AD63</f>
        <v>42569</v>
      </c>
      <c r="W92" s="6">
        <f>'[1]V, inciso o) (OP)'!AE63</f>
        <v>42628</v>
      </c>
      <c r="X92" s="4" t="s">
        <v>437</v>
      </c>
      <c r="Y92" s="4" t="s">
        <v>244</v>
      </c>
      <c r="Z92" s="4" t="s">
        <v>245</v>
      </c>
      <c r="AA92" s="4" t="s">
        <v>49</v>
      </c>
      <c r="AB92" s="4" t="s">
        <v>49</v>
      </c>
    </row>
    <row r="93" spans="1:28" ht="99.95" customHeight="1">
      <c r="A93" s="4">
        <v>2016</v>
      </c>
      <c r="B93" s="4" t="s">
        <v>32</v>
      </c>
      <c r="C93" s="5" t="str">
        <f>'[1]V, inciso o) (OP)'!C64</f>
        <v>DOPI-MUN-RM-OC-AD-132-2016</v>
      </c>
      <c r="D93" s="11">
        <f>'[1]V, inciso o) (OP)'!V64</f>
        <v>42566</v>
      </c>
      <c r="E93" s="7" t="str">
        <f>'[1]V, inciso o) (OP)'!AA64</f>
        <v>Demolición de viviendas abandonadas, reforzamiento de taludes y adecuaciones sanitarias en la zona de inundación y canal de la Martinica, municipio de Zapopan Jalisco.</v>
      </c>
      <c r="F93" s="5" t="s">
        <v>549</v>
      </c>
      <c r="G93" s="8">
        <f>'[1]V, inciso o) (OP)'!Y64</f>
        <v>940138.27</v>
      </c>
      <c r="H93" s="7" t="s">
        <v>571</v>
      </c>
      <c r="I93" s="4" t="str">
        <f>'[1]V, inciso o) (OP)'!M64</f>
        <v>Alberto</v>
      </c>
      <c r="J93" s="4" t="str">
        <f>'[1]V, inciso o) (OP)'!N64</f>
        <v>Bañuelos</v>
      </c>
      <c r="K93" s="4" t="str">
        <f>'[1]V, inciso o) (OP)'!O64</f>
        <v>García</v>
      </c>
      <c r="L93" s="7" t="str">
        <f>'[1]V, inciso o) (OP)'!P64</f>
        <v>Grial Construcciones, S.A. de C.V.</v>
      </c>
      <c r="M93" s="4" t="str">
        <f>'[1]V, inciso o) (OP)'!Q64</f>
        <v>GCO100226SU6</v>
      </c>
      <c r="N93" s="8">
        <f t="shared" si="2"/>
        <v>940138.27</v>
      </c>
      <c r="O93" s="13" t="s">
        <v>49</v>
      </c>
      <c r="P93" s="4" t="s">
        <v>572</v>
      </c>
      <c r="Q93" s="8">
        <f>N93/513</f>
        <v>1832.6282066276804</v>
      </c>
      <c r="R93" s="4" t="s">
        <v>43</v>
      </c>
      <c r="S93" s="10">
        <v>3459</v>
      </c>
      <c r="T93" s="7" t="s">
        <v>44</v>
      </c>
      <c r="U93" s="4" t="s">
        <v>45</v>
      </c>
      <c r="V93" s="6">
        <f>'[1]V, inciso o) (OP)'!AD64</f>
        <v>42569</v>
      </c>
      <c r="W93" s="6">
        <f>'[1]V, inciso o) (OP)'!AE64</f>
        <v>42598</v>
      </c>
      <c r="X93" s="4" t="s">
        <v>481</v>
      </c>
      <c r="Y93" s="4" t="s">
        <v>482</v>
      </c>
      <c r="Z93" s="4" t="s">
        <v>483</v>
      </c>
      <c r="AA93" s="4" t="s">
        <v>49</v>
      </c>
      <c r="AB93" s="4" t="s">
        <v>49</v>
      </c>
    </row>
    <row r="94" spans="1:28" ht="99.95" customHeight="1">
      <c r="A94" s="4">
        <v>2016</v>
      </c>
      <c r="B94" s="4" t="s">
        <v>32</v>
      </c>
      <c r="C94" s="5" t="str">
        <f>'[1]V, inciso o) (OP)'!C65</f>
        <v>DOPI-MUN-RM-OC-AD-133-2016</v>
      </c>
      <c r="D94" s="11">
        <f>'[1]V, inciso o) (OP)'!V65</f>
        <v>42566</v>
      </c>
      <c r="E94" s="7" t="str">
        <f>'[1]V, inciso o) (OP)'!AA65</f>
        <v>Rectificación, rehabilitación y desazolve del arroyo La Campana; Adecuaciones hidráulicas y pluviales en las colindancias del nodo vial Santa Esther y Periférico; y reconstrucción de banquetas en Avenida Central, municipio de Zapopan, Jalisco</v>
      </c>
      <c r="F94" s="5" t="s">
        <v>549</v>
      </c>
      <c r="G94" s="8">
        <f>'[1]V, inciso o) (OP)'!Y65</f>
        <v>1450005.23</v>
      </c>
      <c r="H94" s="7" t="s">
        <v>573</v>
      </c>
      <c r="I94" s="4" t="str">
        <f>'[1]V, inciso o) (OP)'!M65</f>
        <v>Hector Eugenio</v>
      </c>
      <c r="J94" s="4" t="str">
        <f>'[1]V, inciso o) (OP)'!N65</f>
        <v>De la Torre</v>
      </c>
      <c r="K94" s="4" t="str">
        <f>'[1]V, inciso o) (OP)'!O65</f>
        <v>Menchaca</v>
      </c>
      <c r="L94" s="7" t="str">
        <f>'[1]V, inciso o) (OP)'!P65</f>
        <v>Ingenieros De la Torre, S.A. de C.V.</v>
      </c>
      <c r="M94" s="4" t="str">
        <f>'[1]V, inciso o) (OP)'!Q65</f>
        <v>ITO951005HY5</v>
      </c>
      <c r="N94" s="8">
        <f t="shared" si="2"/>
        <v>1450005.23</v>
      </c>
      <c r="O94" s="13" t="s">
        <v>49</v>
      </c>
      <c r="P94" s="4" t="s">
        <v>574</v>
      </c>
      <c r="Q94" s="8">
        <f>N94/1302</f>
        <v>1113.675291858679</v>
      </c>
      <c r="R94" s="4" t="s">
        <v>43</v>
      </c>
      <c r="S94" s="10">
        <v>16342</v>
      </c>
      <c r="T94" s="7" t="s">
        <v>44</v>
      </c>
      <c r="U94" s="4" t="s">
        <v>45</v>
      </c>
      <c r="V94" s="6">
        <f>'[1]V, inciso o) (OP)'!AD65</f>
        <v>42569</v>
      </c>
      <c r="W94" s="6">
        <f>'[1]V, inciso o) (OP)'!AE65</f>
        <v>42614</v>
      </c>
      <c r="X94" s="4" t="s">
        <v>437</v>
      </c>
      <c r="Y94" s="4" t="s">
        <v>244</v>
      </c>
      <c r="Z94" s="4" t="s">
        <v>245</v>
      </c>
      <c r="AA94" s="4" t="s">
        <v>49</v>
      </c>
      <c r="AB94" s="4" t="s">
        <v>49</v>
      </c>
    </row>
    <row r="95" spans="1:28" ht="99.95" customHeight="1">
      <c r="A95" s="4">
        <v>2016</v>
      </c>
      <c r="B95" s="4" t="s">
        <v>32</v>
      </c>
      <c r="C95" s="5" t="str">
        <f>'[1]V, inciso o) (OP)'!C66</f>
        <v>DOPI-MUN-RM-OC-AD-134-2016</v>
      </c>
      <c r="D95" s="11">
        <f>'[1]V, inciso o) (OP)'!V66</f>
        <v>42578</v>
      </c>
      <c r="E95" s="7" t="str">
        <f>'[1]V, inciso o) (OP)'!AA66</f>
        <v>Construcción y reforzamiento de bordos primera etapa en el ejido de Santa Lucia, municipio de Zapopan, Jalisco.</v>
      </c>
      <c r="F95" s="5" t="s">
        <v>549</v>
      </c>
      <c r="G95" s="8">
        <f>'[1]V, inciso o) (OP)'!Y66</f>
        <v>1501235.7800000003</v>
      </c>
      <c r="H95" s="7" t="s">
        <v>575</v>
      </c>
      <c r="I95" s="4" t="str">
        <f>'[1]V, inciso o) (OP)'!M66</f>
        <v>Heliodoro Nicolás</v>
      </c>
      <c r="J95" s="4" t="str">
        <f>'[1]V, inciso o) (OP)'!N66</f>
        <v>Aceves</v>
      </c>
      <c r="K95" s="4" t="str">
        <f>'[1]V, inciso o) (OP)'!O66</f>
        <v>Orozco</v>
      </c>
      <c r="L95" s="7" t="str">
        <f>'[1]V, inciso o) (OP)'!P66</f>
        <v>Imaqsa, S.A. de C.V.</v>
      </c>
      <c r="M95" s="4" t="str">
        <f>'[1]V, inciso o) (OP)'!Q66</f>
        <v>IMA050204LA9</v>
      </c>
      <c r="N95" s="8">
        <f t="shared" si="2"/>
        <v>1501235.7800000003</v>
      </c>
      <c r="O95" s="13" t="s">
        <v>49</v>
      </c>
      <c r="P95" s="4" t="s">
        <v>576</v>
      </c>
      <c r="Q95" s="8">
        <f>N95/4468</f>
        <v>335.99726499552378</v>
      </c>
      <c r="R95" s="4" t="s">
        <v>43</v>
      </c>
      <c r="S95" s="10">
        <v>24253</v>
      </c>
      <c r="T95" s="7" t="s">
        <v>44</v>
      </c>
      <c r="U95" s="4" t="s">
        <v>127</v>
      </c>
      <c r="V95" s="6">
        <f>'[1]V, inciso o) (OP)'!AD66</f>
        <v>42579</v>
      </c>
      <c r="W95" s="6">
        <f>'[1]V, inciso o) (OP)'!AE66</f>
        <v>42698</v>
      </c>
      <c r="X95" s="4" t="s">
        <v>451</v>
      </c>
      <c r="Y95" s="4" t="s">
        <v>452</v>
      </c>
      <c r="Z95" s="4" t="s">
        <v>103</v>
      </c>
      <c r="AA95" s="4" t="s">
        <v>49</v>
      </c>
      <c r="AB95" s="4" t="s">
        <v>49</v>
      </c>
    </row>
    <row r="96" spans="1:28" ht="99.95" customHeight="1">
      <c r="A96" s="4">
        <v>2016</v>
      </c>
      <c r="B96" s="4" t="s">
        <v>32</v>
      </c>
      <c r="C96" s="5" t="str">
        <f>'[1]V, inciso o) (OP)'!C67</f>
        <v>DOPI-MUN-RM-EP-AD-135-2016</v>
      </c>
      <c r="D96" s="11">
        <f>'[1]V, inciso o) (OP)'!V67</f>
        <v>42587</v>
      </c>
      <c r="E96" s="7" t="str">
        <f>'[1]V, inciso o) (OP)'!AA67</f>
        <v>Obra complementaria en el parque El Polvorin II, municipio de Zapopan, Jalisco.</v>
      </c>
      <c r="F96" s="5" t="s">
        <v>549</v>
      </c>
      <c r="G96" s="8">
        <f>'[1]V, inciso o) (OP)'!Y67</f>
        <v>1494650.15</v>
      </c>
      <c r="H96" s="7" t="s">
        <v>185</v>
      </c>
      <c r="I96" s="4" t="str">
        <f>'[1]V, inciso o) (OP)'!M67</f>
        <v>Maria Eugenia</v>
      </c>
      <c r="J96" s="4" t="str">
        <f>'[1]V, inciso o) (OP)'!N67</f>
        <v>Cortés</v>
      </c>
      <c r="K96" s="4" t="str">
        <f>'[1]V, inciso o) (OP)'!O67</f>
        <v>González</v>
      </c>
      <c r="L96" s="7" t="str">
        <f>'[1]V, inciso o) (OP)'!P67</f>
        <v>Aspavi, S.A. de C.V.</v>
      </c>
      <c r="M96" s="4" t="str">
        <f>'[1]V, inciso o) (OP)'!Q67</f>
        <v>ASP100215RH9</v>
      </c>
      <c r="N96" s="8">
        <f>'[1]V, inciso o) (OP)'!Y67</f>
        <v>1494650.15</v>
      </c>
      <c r="O96" s="13" t="s">
        <v>49</v>
      </c>
      <c r="P96" s="4" t="s">
        <v>191</v>
      </c>
      <c r="Q96" s="8">
        <f>N96/2546.52</f>
        <v>586.93831189230787</v>
      </c>
      <c r="R96" s="4" t="s">
        <v>43</v>
      </c>
      <c r="S96" s="10">
        <v>2614</v>
      </c>
      <c r="T96" s="7" t="s">
        <v>44</v>
      </c>
      <c r="U96" s="4" t="s">
        <v>127</v>
      </c>
      <c r="V96" s="6">
        <f>'[1]V, inciso o) (OP)'!AD67</f>
        <v>42591</v>
      </c>
      <c r="W96" s="6">
        <f>'[1]V, inciso o) (OP)'!AE67</f>
        <v>42613</v>
      </c>
      <c r="X96" s="4" t="s">
        <v>451</v>
      </c>
      <c r="Y96" s="4" t="s">
        <v>431</v>
      </c>
      <c r="Z96" s="4" t="s">
        <v>149</v>
      </c>
      <c r="AA96" s="4" t="s">
        <v>49</v>
      </c>
      <c r="AB96" s="4" t="s">
        <v>49</v>
      </c>
    </row>
    <row r="97" spans="1:28" ht="99.95" customHeight="1">
      <c r="A97" s="4">
        <v>2016</v>
      </c>
      <c r="B97" s="4" t="s">
        <v>32</v>
      </c>
      <c r="C97" s="5" t="str">
        <f>'[1]V, inciso o) (OP)'!C68</f>
        <v>DOPI-MUN-RM-PROY-AD-136-2016</v>
      </c>
      <c r="D97" s="11">
        <f>'[1]V, inciso o) (OP)'!V68</f>
        <v>42586</v>
      </c>
      <c r="E97" s="7" t="str">
        <f>'[1]V, inciso o) (OP)'!AA68</f>
        <v>Estudios de mecánica de suelos y diseño de pavimentos de diferentes obras 2016, segunda etapa, del municipio de Zapopan, Jalisco.</v>
      </c>
      <c r="F97" s="5" t="s">
        <v>549</v>
      </c>
      <c r="G97" s="8">
        <f>'[1]V, inciso o) (OP)'!Y68</f>
        <v>602435.48</v>
      </c>
      <c r="H97" s="7" t="s">
        <v>119</v>
      </c>
      <c r="I97" s="4" t="str">
        <f>'[1]V, inciso o) (OP)'!M68</f>
        <v>José Alejandro</v>
      </c>
      <c r="J97" s="4" t="str">
        <f>'[1]V, inciso o) (OP)'!N68</f>
        <v>Alva</v>
      </c>
      <c r="K97" s="4" t="str">
        <f>'[1]V, inciso o) (OP)'!O68</f>
        <v>Delgado</v>
      </c>
      <c r="L97" s="7" t="str">
        <f>'[1]V, inciso o) (OP)'!P68</f>
        <v>Servicios de Obras Civiles Serco, S.A. de C.V.</v>
      </c>
      <c r="M97" s="4" t="str">
        <f>'[1]V, inciso o) (OP)'!Q68</f>
        <v>SOC150806E69</v>
      </c>
      <c r="N97" s="8">
        <f>'[1]V, inciso o) (OP)'!Y68</f>
        <v>602435.48</v>
      </c>
      <c r="O97" s="13" t="s">
        <v>49</v>
      </c>
      <c r="P97" s="4" t="s">
        <v>125</v>
      </c>
      <c r="Q97" s="8" t="s">
        <v>125</v>
      </c>
      <c r="R97" s="4" t="s">
        <v>126</v>
      </c>
      <c r="S97" s="10" t="s">
        <v>126</v>
      </c>
      <c r="T97" s="7" t="s">
        <v>44</v>
      </c>
      <c r="U97" s="4" t="s">
        <v>127</v>
      </c>
      <c r="V97" s="6">
        <f>'[1]V, inciso o) (OP)'!AD68</f>
        <v>42591</v>
      </c>
      <c r="W97" s="6">
        <f>'[1]V, inciso o) (OP)'!AE68</f>
        <v>42735</v>
      </c>
      <c r="X97" s="4" t="s">
        <v>551</v>
      </c>
      <c r="Y97" s="4" t="s">
        <v>577</v>
      </c>
      <c r="Z97" s="4" t="s">
        <v>48</v>
      </c>
      <c r="AA97" s="4" t="s">
        <v>49</v>
      </c>
      <c r="AB97" s="4" t="s">
        <v>49</v>
      </c>
    </row>
    <row r="98" spans="1:28" ht="99.95" customHeight="1">
      <c r="A98" s="4">
        <v>2016</v>
      </c>
      <c r="B98" s="4" t="s">
        <v>32</v>
      </c>
      <c r="C98" s="5" t="str">
        <f>'[1]V, inciso o) (OP)'!C69</f>
        <v>DOPI-MUN-RM-AP-AD-137-2016</v>
      </c>
      <c r="D98" s="11">
        <f>'[1]V, inciso o) (OP)'!V69</f>
        <v>42594</v>
      </c>
      <c r="E98" s="7" t="str">
        <f>'[1]V, inciso o) (OP)'!AA69</f>
        <v>Complemento de red de agua potable y tomas domiciliarias en la localidad de Milpillas, municipio de Zapopan, Jalisco</v>
      </c>
      <c r="F98" s="5" t="s">
        <v>549</v>
      </c>
      <c r="G98" s="8">
        <f>'[1]V, inciso o) (OP)'!Y69</f>
        <v>1435250.48</v>
      </c>
      <c r="H98" s="7" t="s">
        <v>578</v>
      </c>
      <c r="I98" s="4" t="str">
        <f>'[1]V, inciso o) (OP)'!M69</f>
        <v>Javier</v>
      </c>
      <c r="J98" s="4" t="str">
        <f>'[1]V, inciso o) (OP)'!N69</f>
        <v xml:space="preserve">Ávila </v>
      </c>
      <c r="K98" s="4" t="str">
        <f>'[1]V, inciso o) (OP)'!O69</f>
        <v>Flores</v>
      </c>
      <c r="L98" s="7" t="str">
        <f>'[1]V, inciso o) (OP)'!P69</f>
        <v>Savho Consultoría y Construcción, S.A. de C.V.</v>
      </c>
      <c r="M98" s="4" t="str">
        <f>'[1]V, inciso o) (OP)'!Q69</f>
        <v>SCC060622HZ3</v>
      </c>
      <c r="N98" s="8">
        <f>'[1]V, inciso o) (OP)'!Y69</f>
        <v>1435250.48</v>
      </c>
      <c r="O98" s="13" t="s">
        <v>49</v>
      </c>
      <c r="P98" s="13" t="s">
        <v>579</v>
      </c>
      <c r="Q98" s="9">
        <f>N98/1280</f>
        <v>1121.2894375000001</v>
      </c>
      <c r="R98" s="13" t="s">
        <v>43</v>
      </c>
      <c r="S98" s="15">
        <v>86</v>
      </c>
      <c r="T98" s="7" t="s">
        <v>44</v>
      </c>
      <c r="U98" s="4" t="s">
        <v>127</v>
      </c>
      <c r="V98" s="6">
        <f>'[1]V, inciso o) (OP)'!AD69</f>
        <v>42597</v>
      </c>
      <c r="W98" s="6">
        <f>'[1]V, inciso o) (OP)'!AE69</f>
        <v>42643</v>
      </c>
      <c r="X98" s="4" t="s">
        <v>580</v>
      </c>
      <c r="Y98" s="4" t="s">
        <v>581</v>
      </c>
      <c r="Z98" s="4" t="s">
        <v>582</v>
      </c>
      <c r="AA98" s="4" t="s">
        <v>49</v>
      </c>
      <c r="AB98" s="4" t="s">
        <v>49</v>
      </c>
    </row>
    <row r="99" spans="1:28" ht="99.95" customHeight="1">
      <c r="A99" s="4">
        <v>2016</v>
      </c>
      <c r="B99" s="4" t="s">
        <v>32</v>
      </c>
      <c r="C99" s="5" t="str">
        <f>'[1]V, inciso o) (OP)'!C70</f>
        <v>DOPI-MUN-RM-IM-AD-138-2016</v>
      </c>
      <c r="D99" s="11">
        <f>'[1]V, inciso o) (OP)'!V70</f>
        <v>42607</v>
      </c>
      <c r="E99" s="7" t="str">
        <f>'[1]V, inciso o) (OP)'!AA70</f>
        <v>Complemento de la construcción de muro oriente, rehabilitación de banquetas e instalación de malla ciclón en el Panteón Municipal ubicado en la localidad de Santa Ana Tepetitlán, municipio de Zapopan, Jalisco.</v>
      </c>
      <c r="F99" s="5" t="s">
        <v>549</v>
      </c>
      <c r="G99" s="8">
        <f>'[1]V, inciso o) (OP)'!Y70</f>
        <v>1308547.98</v>
      </c>
      <c r="H99" s="7" t="s">
        <v>339</v>
      </c>
      <c r="I99" s="4" t="str">
        <f>'[1]V, inciso o) (OP)'!M70</f>
        <v>Oscar Luis</v>
      </c>
      <c r="J99" s="4" t="str">
        <f>'[1]V, inciso o) (OP)'!N70</f>
        <v xml:space="preserve"> Chávez</v>
      </c>
      <c r="K99" s="4" t="str">
        <f>'[1]V, inciso o) (OP)'!O70</f>
        <v>González</v>
      </c>
      <c r="L99" s="7" t="str">
        <f>'[1]V, inciso o) (OP)'!P70</f>
        <v>Euro Trade, S.A. de C.V.</v>
      </c>
      <c r="M99" s="4" t="str">
        <f>'[1]V, inciso o) (OP)'!Q70</f>
        <v>ETR070417NS8</v>
      </c>
      <c r="N99" s="8">
        <f>'[1]V, inciso o) (OP)'!Y70</f>
        <v>1308547.98</v>
      </c>
      <c r="O99" s="13" t="s">
        <v>49</v>
      </c>
      <c r="P99" s="4" t="s">
        <v>583</v>
      </c>
      <c r="Q99" s="8">
        <f>N99/735</f>
        <v>1780.3373877551021</v>
      </c>
      <c r="R99" s="4" t="s">
        <v>43</v>
      </c>
      <c r="S99" s="10">
        <v>171759</v>
      </c>
      <c r="T99" s="7" t="s">
        <v>44</v>
      </c>
      <c r="U99" s="4" t="s">
        <v>127</v>
      </c>
      <c r="V99" s="6">
        <f>'[1]V, inciso o) (OP)'!AD70</f>
        <v>42611</v>
      </c>
      <c r="W99" s="6">
        <f>'[1]V, inciso o) (OP)'!AE70</f>
        <v>42655</v>
      </c>
      <c r="X99" s="4" t="s">
        <v>584</v>
      </c>
      <c r="Y99" s="4" t="s">
        <v>585</v>
      </c>
      <c r="Z99" s="4" t="s">
        <v>116</v>
      </c>
      <c r="AA99" s="4" t="s">
        <v>49</v>
      </c>
      <c r="AB99" s="4" t="s">
        <v>49</v>
      </c>
    </row>
    <row r="100" spans="1:28" ht="99.95" customHeight="1">
      <c r="A100" s="4">
        <v>2016</v>
      </c>
      <c r="B100" s="4" t="s">
        <v>32</v>
      </c>
      <c r="C100" s="5" t="str">
        <f>'[1]V, inciso o) (OP)'!C71</f>
        <v>DOPI-MUN-RM-IM-AD-139-2016</v>
      </c>
      <c r="D100" s="11">
        <f>'[1]V, inciso o) (OP)'!V71</f>
        <v>42607</v>
      </c>
      <c r="E100" s="7" t="str">
        <f>'[1]V, inciso o) (OP)'!AA71</f>
        <v>Construcción de muro, banquetas, instalación de malla ciclón en el Panteón municipal ubicado en Atemajac, municipio de Zapopan, Jalisco</v>
      </c>
      <c r="F100" s="5" t="s">
        <v>549</v>
      </c>
      <c r="G100" s="8">
        <f>'[1]V, inciso o) (OP)'!Y71</f>
        <v>1485649.36</v>
      </c>
      <c r="H100" s="7" t="s">
        <v>586</v>
      </c>
      <c r="I100" s="4" t="str">
        <f>'[1]V, inciso o) (OP)'!M71</f>
        <v>Víctor Eduardo</v>
      </c>
      <c r="J100" s="4" t="str">
        <f>'[1]V, inciso o) (OP)'!N71</f>
        <v>López</v>
      </c>
      <c r="K100" s="4" t="str">
        <f>'[1]V, inciso o) (OP)'!O71</f>
        <v>Carpio</v>
      </c>
      <c r="L100" s="7" t="str">
        <f>'[1]V, inciso o) (OP)'!P71</f>
        <v>CCR Ingenieros, S.A. de C.V.</v>
      </c>
      <c r="M100" s="4" t="str">
        <f>'[1]V, inciso o) (OP)'!Q71</f>
        <v>CIN101029PR5</v>
      </c>
      <c r="N100" s="8">
        <f>'[1]V, inciso o) (OP)'!Y71</f>
        <v>1485649.36</v>
      </c>
      <c r="O100" s="13" t="s">
        <v>49</v>
      </c>
      <c r="P100" s="13" t="s">
        <v>587</v>
      </c>
      <c r="Q100" s="9">
        <f>N100/922</f>
        <v>1611.3333622559653</v>
      </c>
      <c r="R100" s="13" t="s">
        <v>43</v>
      </c>
      <c r="S100" s="15">
        <v>194745</v>
      </c>
      <c r="T100" s="7" t="s">
        <v>44</v>
      </c>
      <c r="U100" s="4" t="s">
        <v>127</v>
      </c>
      <c r="V100" s="6">
        <f>'[1]V, inciso o) (OP)'!AD71</f>
        <v>42611</v>
      </c>
      <c r="W100" s="6">
        <f>'[1]V, inciso o) (OP)'!AE71</f>
        <v>42670</v>
      </c>
      <c r="X100" s="4" t="s">
        <v>451</v>
      </c>
      <c r="Y100" s="4" t="s">
        <v>431</v>
      </c>
      <c r="Z100" s="4" t="s">
        <v>149</v>
      </c>
      <c r="AA100" s="4" t="s">
        <v>49</v>
      </c>
      <c r="AB100" s="4" t="s">
        <v>49</v>
      </c>
    </row>
    <row r="101" spans="1:28" ht="99.95" customHeight="1">
      <c r="A101" s="4">
        <v>2016</v>
      </c>
      <c r="B101" s="4" t="s">
        <v>32</v>
      </c>
      <c r="C101" s="5" t="str">
        <f>'[1]V, inciso o) (OP)'!C72</f>
        <v>DOPI-MUN-RM-PAV-AD-159-2016</v>
      </c>
      <c r="D101" s="11">
        <f>'[1]V, inciso o) (OP)'!V72</f>
        <v>42613</v>
      </c>
      <c r="E101" s="7" t="str">
        <f>'[1]V, inciso o) (OP)'!AA72</f>
        <v>Sustitución de rejillas en bocas de tormenta en Avenida Patria ente Avila Camacho y Real Acueducto, en Avenida Tepeyac entre Manuel J. Clouthier y limite municipal, lateral Periférico en su cruce con Mariano Otero, municipio de Zapopan, Jalisco</v>
      </c>
      <c r="F101" s="5" t="s">
        <v>549</v>
      </c>
      <c r="G101" s="8">
        <f>'[1]V, inciso o) (OP)'!Y72</f>
        <v>1439734.18</v>
      </c>
      <c r="H101" s="7" t="s">
        <v>119</v>
      </c>
      <c r="I101" s="4" t="str">
        <f>'[1]V, inciso o) (OP)'!M72</f>
        <v>José Jaime</v>
      </c>
      <c r="J101" s="4" t="str">
        <f>'[1]V, inciso o) (OP)'!N72</f>
        <v>Camarena</v>
      </c>
      <c r="K101" s="4" t="str">
        <f>'[1]V, inciso o) (OP)'!O72</f>
        <v>Correa</v>
      </c>
      <c r="L101" s="7" t="str">
        <f>'[1]V, inciso o) (OP)'!P72</f>
        <v>Firmitas Constructa, S.A. de C.V.</v>
      </c>
      <c r="M101" s="4" t="str">
        <f>'[1]V, inciso o) (OP)'!Q72</f>
        <v>FCO110711N24</v>
      </c>
      <c r="N101" s="8">
        <f>'[1]V, inciso o) (OP)'!Y72</f>
        <v>1439734.18</v>
      </c>
      <c r="O101" s="13" t="s">
        <v>49</v>
      </c>
      <c r="P101" s="4" t="s">
        <v>588</v>
      </c>
      <c r="Q101" s="8">
        <f>N101/15</f>
        <v>95982.278666666665</v>
      </c>
      <c r="R101" s="4" t="s">
        <v>43</v>
      </c>
      <c r="S101" s="10">
        <v>102366</v>
      </c>
      <c r="T101" s="7" t="s">
        <v>44</v>
      </c>
      <c r="U101" s="4" t="s">
        <v>127</v>
      </c>
      <c r="V101" s="6">
        <f>'[1]V, inciso o) (OP)'!AD72</f>
        <v>42618</v>
      </c>
      <c r="W101" s="6">
        <f>'[1]V, inciso o) (OP)'!AE72</f>
        <v>42658</v>
      </c>
      <c r="X101" s="4"/>
      <c r="Y101" s="4"/>
      <c r="Z101" s="4"/>
      <c r="AA101" s="4" t="s">
        <v>49</v>
      </c>
      <c r="AB101" s="4" t="s">
        <v>49</v>
      </c>
    </row>
    <row r="102" spans="1:28" ht="24" customHeight="1">
      <c r="A102" s="26" t="s">
        <v>589</v>
      </c>
      <c r="B102" s="26"/>
      <c r="C102" s="26"/>
      <c r="D102" s="26"/>
      <c r="E102" s="26"/>
      <c r="F102" s="26"/>
      <c r="G102" s="26"/>
      <c r="H102" s="16"/>
      <c r="I102" s="17"/>
      <c r="J102" s="17"/>
      <c r="X102" s="17"/>
      <c r="Y102" s="17"/>
    </row>
    <row r="103" spans="1:28" ht="27" customHeight="1">
      <c r="A103" s="23" t="s">
        <v>590</v>
      </c>
      <c r="B103" s="23"/>
      <c r="C103" s="23"/>
      <c r="D103" s="23"/>
      <c r="E103" s="23"/>
      <c r="F103" s="23"/>
      <c r="G103" s="23"/>
      <c r="H103" s="23"/>
      <c r="I103" s="20"/>
      <c r="J103" s="20"/>
      <c r="X103" s="20"/>
      <c r="Y103" s="20"/>
    </row>
    <row r="104" spans="1:28" ht="27" customHeight="1">
      <c r="A104" s="23" t="s">
        <v>591</v>
      </c>
      <c r="B104" s="23"/>
      <c r="C104" s="23"/>
      <c r="D104" s="23"/>
      <c r="E104" s="23"/>
      <c r="F104" s="23"/>
      <c r="G104" s="23"/>
      <c r="H104" s="23"/>
      <c r="I104" s="17"/>
      <c r="J104" s="17"/>
      <c r="X104" s="17"/>
      <c r="Y104" s="17"/>
    </row>
    <row r="105" spans="1:28" ht="27" customHeight="1">
      <c r="A105" s="23" t="s">
        <v>592</v>
      </c>
      <c r="B105" s="23"/>
      <c r="C105" s="23"/>
      <c r="D105" s="23"/>
      <c r="E105" s="23"/>
      <c r="F105" s="23"/>
      <c r="G105" s="23"/>
      <c r="H105" s="23"/>
      <c r="I105" s="21"/>
      <c r="J105" s="21"/>
      <c r="X105" s="21"/>
      <c r="Y105" s="21"/>
    </row>
    <row r="106" spans="1:28" ht="27.75" customHeight="1">
      <c r="A106" s="38" t="s">
        <v>593</v>
      </c>
      <c r="B106" s="39"/>
      <c r="C106" s="39"/>
      <c r="D106" s="39"/>
      <c r="E106" s="39"/>
      <c r="F106" s="39"/>
      <c r="G106" s="39"/>
      <c r="H106" s="40"/>
    </row>
  </sheetData>
  <mergeCells count="30">
    <mergeCell ref="I5:M5"/>
    <mergeCell ref="N5:N6"/>
    <mergeCell ref="O5:O6"/>
    <mergeCell ref="P5:P6"/>
    <mergeCell ref="A1:AB1"/>
    <mergeCell ref="A2:AB2"/>
    <mergeCell ref="A3:AB3"/>
    <mergeCell ref="Y4:AB4"/>
    <mergeCell ref="A5:A6"/>
    <mergeCell ref="B5:B6"/>
    <mergeCell ref="C5:C6"/>
    <mergeCell ref="D5:D6"/>
    <mergeCell ref="E5:E6"/>
    <mergeCell ref="F5:F6"/>
    <mergeCell ref="A105:H105"/>
    <mergeCell ref="A106:H106"/>
    <mergeCell ref="X5:Z5"/>
    <mergeCell ref="AA5:AA6"/>
    <mergeCell ref="AB5:AB6"/>
    <mergeCell ref="A102:G102"/>
    <mergeCell ref="A103:H103"/>
    <mergeCell ref="A104:H104"/>
    <mergeCell ref="Q5:Q6"/>
    <mergeCell ref="R5:R6"/>
    <mergeCell ref="S5:S6"/>
    <mergeCell ref="T5:T6"/>
    <mergeCell ref="U5:U6"/>
    <mergeCell ref="V5:W5"/>
    <mergeCell ref="G5:G6"/>
    <mergeCell ref="H5:H6"/>
  </mergeCells>
  <pageMargins left="0.70866141732283472" right="0.70866141732283472" top="0.74803149606299213" bottom="0.74803149606299213" header="0.31496062992125984" footer="0.31496062992125984"/>
  <pageSetup paperSize="5" scale="35" fitToHeight="0" orientation="landscape" r:id="rId1"/>
  <colBreaks count="1" manualBreakCount="1">
    <brk id="13"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Obras Públicas 16</vt:lpstr>
      <vt:lpstr>'Resoluciones Obras Públicas 16'!Área_de_impresión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2016-10-20T17:18:59Z</dcterms:created>
  <dcterms:modified xsi:type="dcterms:W3CDTF">2016-10-20T17:30:21Z</dcterms:modified>
</cp:coreProperties>
</file>