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 firstSheet="1" activeTab="1"/>
  </bookViews>
  <sheets>
    <sheet name="Presupuesto base 2014" sheetId="16" state="hidden" r:id="rId1"/>
    <sheet name="Presupuesto entre 12" sheetId="1" r:id="rId2"/>
    <sheet name="Capitulo 1000" sheetId="5" state="hidden" r:id="rId3"/>
    <sheet name="Capitulo 2000" sheetId="6" state="hidden" r:id="rId4"/>
    <sheet name="Capitulo 3000" sheetId="7" state="hidden" r:id="rId5"/>
    <sheet name="Capitulo 4000" sheetId="8" state="hidden" r:id="rId6"/>
    <sheet name="Capitulo 5000" sheetId="9" state="hidden" r:id="rId7"/>
    <sheet name="Capitulo 6000" sheetId="10" state="hidden" r:id="rId8"/>
    <sheet name="Capitulo 7000" sheetId="11" state="hidden" r:id="rId9"/>
    <sheet name="Capitulo 9000" sheetId="12" state="hidden" r:id="rId10"/>
  </sheets>
  <calcPr calcId="125725"/>
</workbook>
</file>

<file path=xl/calcChain.xml><?xml version="1.0" encoding="utf-8"?>
<calcChain xmlns="http://schemas.openxmlformats.org/spreadsheetml/2006/main">
  <c r="O71" i="16"/>
  <c r="N71"/>
  <c r="M71"/>
  <c r="L71"/>
  <c r="K71"/>
  <c r="J71"/>
  <c r="I71"/>
  <c r="H71"/>
  <c r="G71"/>
  <c r="F71"/>
  <c r="E71"/>
  <c r="D71"/>
  <c r="O78"/>
  <c r="N78"/>
  <c r="M78"/>
  <c r="L78"/>
  <c r="K78"/>
  <c r="J78"/>
  <c r="I78"/>
  <c r="H78"/>
  <c r="G78"/>
  <c r="F78"/>
  <c r="E78"/>
  <c r="D78"/>
  <c r="O77"/>
  <c r="N77"/>
  <c r="M77"/>
  <c r="L77"/>
  <c r="K77"/>
  <c r="J77"/>
  <c r="I77"/>
  <c r="H77"/>
  <c r="G77"/>
  <c r="F77"/>
  <c r="E77"/>
  <c r="D77"/>
  <c r="O67"/>
  <c r="N67"/>
  <c r="M67"/>
  <c r="L67"/>
  <c r="K67"/>
  <c r="J67"/>
  <c r="I67"/>
  <c r="H67"/>
  <c r="G67"/>
  <c r="F67"/>
  <c r="E67"/>
  <c r="D67"/>
  <c r="P67" s="1"/>
  <c r="Q67" s="1"/>
  <c r="C67"/>
  <c r="O65"/>
  <c r="N65"/>
  <c r="M65"/>
  <c r="L65"/>
  <c r="K65"/>
  <c r="J65"/>
  <c r="I65"/>
  <c r="H65"/>
  <c r="G65"/>
  <c r="F65"/>
  <c r="E65"/>
  <c r="D65"/>
  <c r="O64"/>
  <c r="N64"/>
  <c r="M64"/>
  <c r="L64"/>
  <c r="K64"/>
  <c r="J64"/>
  <c r="I64"/>
  <c r="H64"/>
  <c r="G64"/>
  <c r="F64"/>
  <c r="E64"/>
  <c r="D64"/>
  <c r="O63"/>
  <c r="N63"/>
  <c r="M63"/>
  <c r="L63"/>
  <c r="K63"/>
  <c r="J63"/>
  <c r="I63"/>
  <c r="H63"/>
  <c r="G63"/>
  <c r="F63"/>
  <c r="E63"/>
  <c r="D63"/>
  <c r="O62"/>
  <c r="N62"/>
  <c r="M62"/>
  <c r="L62"/>
  <c r="K62"/>
  <c r="J62"/>
  <c r="I62"/>
  <c r="H62"/>
  <c r="G62"/>
  <c r="F62"/>
  <c r="E62"/>
  <c r="D62"/>
  <c r="P62" s="1"/>
  <c r="Q62" s="1"/>
  <c r="O61"/>
  <c r="N61"/>
  <c r="M61"/>
  <c r="L61"/>
  <c r="K61"/>
  <c r="J61"/>
  <c r="I61"/>
  <c r="H61"/>
  <c r="G61"/>
  <c r="F61"/>
  <c r="E61"/>
  <c r="D61"/>
  <c r="O60"/>
  <c r="N60"/>
  <c r="M60"/>
  <c r="L60"/>
  <c r="K60"/>
  <c r="J60"/>
  <c r="I60"/>
  <c r="H60"/>
  <c r="G60"/>
  <c r="F60"/>
  <c r="E60"/>
  <c r="D60"/>
  <c r="O58"/>
  <c r="N58"/>
  <c r="M58"/>
  <c r="L58"/>
  <c r="K58"/>
  <c r="J58"/>
  <c r="I58"/>
  <c r="H58"/>
  <c r="G58"/>
  <c r="F58"/>
  <c r="E58"/>
  <c r="D58"/>
  <c r="G55"/>
  <c r="D55"/>
  <c r="O55"/>
  <c r="N55"/>
  <c r="M55"/>
  <c r="L55"/>
  <c r="K55"/>
  <c r="J55"/>
  <c r="I55"/>
  <c r="F55"/>
  <c r="E55"/>
  <c r="F45"/>
  <c r="O45"/>
  <c r="N45"/>
  <c r="M45"/>
  <c r="L45"/>
  <c r="K45"/>
  <c r="J45"/>
  <c r="I45"/>
  <c r="H45"/>
  <c r="G45"/>
  <c r="E45"/>
  <c r="D45"/>
  <c r="J35"/>
  <c r="O35"/>
  <c r="N35"/>
  <c r="M35"/>
  <c r="L35"/>
  <c r="K35"/>
  <c r="I35"/>
  <c r="H35"/>
  <c r="G35"/>
  <c r="F35"/>
  <c r="E35"/>
  <c r="D35"/>
  <c r="O25"/>
  <c r="N25"/>
  <c r="M25"/>
  <c r="L25"/>
  <c r="K25"/>
  <c r="J25"/>
  <c r="I25"/>
  <c r="H25"/>
  <c r="G25"/>
  <c r="F25"/>
  <c r="E25"/>
  <c r="D25"/>
  <c r="P70"/>
  <c r="Q70" s="1"/>
  <c r="C66"/>
  <c r="O66" s="1"/>
  <c r="O59" s="1"/>
  <c r="C78" i="1"/>
  <c r="C76"/>
  <c r="C75"/>
  <c r="C73"/>
  <c r="C72"/>
  <c r="C66"/>
  <c r="C57"/>
  <c r="C56"/>
  <c r="C54"/>
  <c r="C53"/>
  <c r="C52"/>
  <c r="C51"/>
  <c r="C50"/>
  <c r="C49"/>
  <c r="C48"/>
  <c r="C47"/>
  <c r="C46"/>
  <c r="C44"/>
  <c r="C43"/>
  <c r="C41"/>
  <c r="C40"/>
  <c r="C39"/>
  <c r="C38"/>
  <c r="C37"/>
  <c r="C36"/>
  <c r="C34"/>
  <c r="C33"/>
  <c r="C32"/>
  <c r="C31"/>
  <c r="C30"/>
  <c r="C29"/>
  <c r="C28"/>
  <c r="C27"/>
  <c r="C26"/>
  <c r="C24"/>
  <c r="C23"/>
  <c r="C22"/>
  <c r="C21"/>
  <c r="C20"/>
  <c r="C19"/>
  <c r="C18"/>
  <c r="C17"/>
  <c r="C16"/>
  <c r="C14"/>
  <c r="C13"/>
  <c r="C12"/>
  <c r="C11"/>
  <c r="C10"/>
  <c r="C9"/>
  <c r="C8"/>
  <c r="E4" i="5"/>
  <c r="E5"/>
  <c r="E6"/>
  <c r="E7"/>
  <c r="E9"/>
  <c r="E10"/>
  <c r="E11"/>
  <c r="E12"/>
  <c r="E14"/>
  <c r="E15"/>
  <c r="E16"/>
  <c r="E17"/>
  <c r="E18"/>
  <c r="E19"/>
  <c r="E20"/>
  <c r="E21"/>
  <c r="E23"/>
  <c r="E24"/>
  <c r="E25"/>
  <c r="E26"/>
  <c r="E28"/>
  <c r="E29"/>
  <c r="E30"/>
  <c r="E31"/>
  <c r="E32"/>
  <c r="E33"/>
  <c r="E35"/>
  <c r="E34" s="1"/>
  <c r="E37"/>
  <c r="E36" s="1"/>
  <c r="E38"/>
  <c r="E40"/>
  <c r="E39" s="1"/>
  <c r="E41"/>
  <c r="D66" i="16" l="1"/>
  <c r="D59" s="1"/>
  <c r="F66"/>
  <c r="F59" s="1"/>
  <c r="H66"/>
  <c r="H59" s="1"/>
  <c r="J66"/>
  <c r="J59" s="1"/>
  <c r="L66"/>
  <c r="L59" s="1"/>
  <c r="N66"/>
  <c r="N59" s="1"/>
  <c r="E66"/>
  <c r="E59" s="1"/>
  <c r="G66"/>
  <c r="G59" s="1"/>
  <c r="I66"/>
  <c r="I59" s="1"/>
  <c r="K66"/>
  <c r="K59" s="1"/>
  <c r="M66"/>
  <c r="M59" s="1"/>
  <c r="P61"/>
  <c r="Q61" s="1"/>
  <c r="P64"/>
  <c r="Q64" s="1"/>
  <c r="P65"/>
  <c r="Q65" s="1"/>
  <c r="P42"/>
  <c r="Q42" s="1"/>
  <c r="P60"/>
  <c r="Q60" s="1"/>
  <c r="P74"/>
  <c r="Q74" s="1"/>
  <c r="P77"/>
  <c r="Q77" s="1"/>
  <c r="H55"/>
  <c r="P63"/>
  <c r="Q63" s="1"/>
  <c r="J15"/>
  <c r="P27"/>
  <c r="Q27" s="1"/>
  <c r="J7"/>
  <c r="J5" s="1"/>
  <c r="M15"/>
  <c r="L15"/>
  <c r="C15"/>
  <c r="N7"/>
  <c r="F7"/>
  <c r="P12"/>
  <c r="Q12" s="1"/>
  <c r="F15"/>
  <c r="C25"/>
  <c r="E7"/>
  <c r="C7"/>
  <c r="O7"/>
  <c r="P21"/>
  <c r="Q21" s="1"/>
  <c r="P10"/>
  <c r="Q10" s="1"/>
  <c r="P11"/>
  <c r="Q11" s="1"/>
  <c r="P18"/>
  <c r="Q18" s="1"/>
  <c r="P19"/>
  <c r="Q19" s="1"/>
  <c r="P22"/>
  <c r="Q22" s="1"/>
  <c r="P24"/>
  <c r="Q24" s="1"/>
  <c r="P31"/>
  <c r="Q31" s="1"/>
  <c r="G7"/>
  <c r="P29"/>
  <c r="Q29" s="1"/>
  <c r="P33"/>
  <c r="Q33" s="1"/>
  <c r="C35"/>
  <c r="C59"/>
  <c r="P73"/>
  <c r="Q73" s="1"/>
  <c r="P76"/>
  <c r="Q76" s="1"/>
  <c r="P30"/>
  <c r="Q30" s="1"/>
  <c r="P34"/>
  <c r="Q34" s="1"/>
  <c r="P38"/>
  <c r="Q38" s="1"/>
  <c r="P39"/>
  <c r="Q39" s="1"/>
  <c r="P40"/>
  <c r="Q40" s="1"/>
  <c r="C45"/>
  <c r="C55"/>
  <c r="P58"/>
  <c r="Q58" s="1"/>
  <c r="P68"/>
  <c r="Q68" s="1"/>
  <c r="P69"/>
  <c r="Q69" s="1"/>
  <c r="P53"/>
  <c r="Q53" s="1"/>
  <c r="P46"/>
  <c r="Q46" s="1"/>
  <c r="P47"/>
  <c r="Q47" s="1"/>
  <c r="P50"/>
  <c r="Q50" s="1"/>
  <c r="P56"/>
  <c r="Q56" s="1"/>
  <c r="P51"/>
  <c r="Q51" s="1"/>
  <c r="P54"/>
  <c r="Q54" s="1"/>
  <c r="C71"/>
  <c r="P75"/>
  <c r="Q75" s="1"/>
  <c r="E27" i="5"/>
  <c r="E22"/>
  <c r="E8"/>
  <c r="E3"/>
  <c r="E2" s="1"/>
  <c r="E13"/>
  <c r="C5" i="16" l="1"/>
  <c r="F5"/>
  <c r="H15"/>
  <c r="P23"/>
  <c r="Q23" s="1"/>
  <c r="I7"/>
  <c r="P28"/>
  <c r="Q28" s="1"/>
  <c r="K15"/>
  <c r="P20"/>
  <c r="Q20" s="1"/>
  <c r="P78"/>
  <c r="Q78" s="1"/>
  <c r="P72"/>
  <c r="Q72" s="1"/>
  <c r="P48"/>
  <c r="Q48" s="1"/>
  <c r="P44"/>
  <c r="Q44" s="1"/>
  <c r="P45"/>
  <c r="Q45" s="1"/>
  <c r="P36"/>
  <c r="Q36" s="1"/>
  <c r="P37"/>
  <c r="Q37" s="1"/>
  <c r="P14"/>
  <c r="Q14" s="1"/>
  <c r="H7"/>
  <c r="M7"/>
  <c r="M5" s="1"/>
  <c r="P41"/>
  <c r="Q41" s="1"/>
  <c r="P13"/>
  <c r="Q13" s="1"/>
  <c r="E15"/>
  <c r="E5" s="1"/>
  <c r="G15"/>
  <c r="G5" s="1"/>
  <c r="P17"/>
  <c r="Q17" s="1"/>
  <c r="P43"/>
  <c r="Q43" s="1"/>
  <c r="P49"/>
  <c r="Q49" s="1"/>
  <c r="D7"/>
  <c r="P8"/>
  <c r="Q8" s="1"/>
  <c r="P71"/>
  <c r="Q71" s="1"/>
  <c r="P52"/>
  <c r="Q52" s="1"/>
  <c r="P57"/>
  <c r="Q57" s="1"/>
  <c r="P66"/>
  <c r="Q66" s="1"/>
  <c r="P32"/>
  <c r="Q32" s="1"/>
  <c r="O15"/>
  <c r="O5" s="1"/>
  <c r="K7"/>
  <c r="L7"/>
  <c r="L5" s="1"/>
  <c r="P26"/>
  <c r="Q26" s="1"/>
  <c r="N15"/>
  <c r="N5" s="1"/>
  <c r="P9"/>
  <c r="Q9" s="1"/>
  <c r="D15"/>
  <c r="P16"/>
  <c r="Q16" s="1"/>
  <c r="I15"/>
  <c r="K5" l="1"/>
  <c r="H5"/>
  <c r="I5"/>
  <c r="P25"/>
  <c r="Q25" s="1"/>
  <c r="P55"/>
  <c r="Q55" s="1"/>
  <c r="P15"/>
  <c r="Q15" s="1"/>
  <c r="P7"/>
  <c r="Q7" s="1"/>
  <c r="D5"/>
  <c r="P59"/>
  <c r="Q59" s="1"/>
  <c r="P35"/>
  <c r="Q35" s="1"/>
  <c r="N58" i="1"/>
  <c r="N74"/>
  <c r="M42"/>
  <c r="H13"/>
  <c r="I77"/>
  <c r="L74"/>
  <c r="M61"/>
  <c r="N63"/>
  <c r="N64"/>
  <c r="M65"/>
  <c r="O60"/>
  <c r="L58"/>
  <c r="M77"/>
  <c r="J77"/>
  <c r="E77"/>
  <c r="O74"/>
  <c r="I74"/>
  <c r="E74"/>
  <c r="O70"/>
  <c r="N70"/>
  <c r="M70"/>
  <c r="L70"/>
  <c r="K70"/>
  <c r="J70"/>
  <c r="I70"/>
  <c r="H70"/>
  <c r="G70"/>
  <c r="F70"/>
  <c r="E70"/>
  <c r="D70"/>
  <c r="O69"/>
  <c r="N69"/>
  <c r="M69"/>
  <c r="L69"/>
  <c r="K69"/>
  <c r="J69"/>
  <c r="I69"/>
  <c r="H69"/>
  <c r="G69"/>
  <c r="F69"/>
  <c r="E69"/>
  <c r="D69"/>
  <c r="O68"/>
  <c r="N68"/>
  <c r="M68"/>
  <c r="L68"/>
  <c r="K68"/>
  <c r="J68"/>
  <c r="I68"/>
  <c r="H68"/>
  <c r="G68"/>
  <c r="F68"/>
  <c r="E68"/>
  <c r="D68"/>
  <c r="O67"/>
  <c r="N67"/>
  <c r="M67"/>
  <c r="L67"/>
  <c r="K67"/>
  <c r="J67"/>
  <c r="I67"/>
  <c r="H67"/>
  <c r="G67"/>
  <c r="F67"/>
  <c r="E67"/>
  <c r="D67"/>
  <c r="O65"/>
  <c r="N65"/>
  <c r="L65"/>
  <c r="K65"/>
  <c r="J65"/>
  <c r="H65"/>
  <c r="G65"/>
  <c r="F65"/>
  <c r="D65"/>
  <c r="O64"/>
  <c r="K64"/>
  <c r="G64"/>
  <c r="O63"/>
  <c r="L63"/>
  <c r="K63"/>
  <c r="H63"/>
  <c r="G63"/>
  <c r="D63"/>
  <c r="O62"/>
  <c r="N62"/>
  <c r="M62"/>
  <c r="L62"/>
  <c r="K62"/>
  <c r="J62"/>
  <c r="I62"/>
  <c r="H62"/>
  <c r="G62"/>
  <c r="F62"/>
  <c r="E62"/>
  <c r="D62"/>
  <c r="O61"/>
  <c r="N61"/>
  <c r="L61"/>
  <c r="K61"/>
  <c r="J61"/>
  <c r="H61"/>
  <c r="G61"/>
  <c r="F61"/>
  <c r="D61"/>
  <c r="N60"/>
  <c r="M60"/>
  <c r="L60"/>
  <c r="I60"/>
  <c r="H60"/>
  <c r="F60"/>
  <c r="D60"/>
  <c r="O58"/>
  <c r="M58"/>
  <c r="K58"/>
  <c r="J58"/>
  <c r="G58"/>
  <c r="F58"/>
  <c r="E58"/>
  <c r="F12" i="12"/>
  <c r="F11" s="1"/>
  <c r="G11" s="1"/>
  <c r="E12"/>
  <c r="I11"/>
  <c r="H11"/>
  <c r="E11"/>
  <c r="M78" i="1"/>
  <c r="I9" i="12"/>
  <c r="H9"/>
  <c r="E8"/>
  <c r="I7"/>
  <c r="H7"/>
  <c r="M75" i="1"/>
  <c r="O73"/>
  <c r="I5" i="12"/>
  <c r="H5"/>
  <c r="I3"/>
  <c r="H3"/>
  <c r="E6" i="11"/>
  <c r="F6" s="1"/>
  <c r="G6" s="1"/>
  <c r="E5"/>
  <c r="I3"/>
  <c r="I2" s="1"/>
  <c r="H3"/>
  <c r="H2" s="1"/>
  <c r="E23" i="10"/>
  <c r="E22"/>
  <c r="F22" s="1"/>
  <c r="G22" s="1"/>
  <c r="I21"/>
  <c r="H2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I12"/>
  <c r="H12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E5"/>
  <c r="F4"/>
  <c r="G4" s="1"/>
  <c r="E4"/>
  <c r="I3"/>
  <c r="H3"/>
  <c r="E60" i="9"/>
  <c r="F60" s="1"/>
  <c r="G60" s="1"/>
  <c r="E59"/>
  <c r="F59" s="1"/>
  <c r="G59" s="1"/>
  <c r="E58"/>
  <c r="F58" s="1"/>
  <c r="G58" s="1"/>
  <c r="F57"/>
  <c r="G57" s="1"/>
  <c r="E57"/>
  <c r="E56"/>
  <c r="F56" s="1"/>
  <c r="G56" s="1"/>
  <c r="F55"/>
  <c r="G55" s="1"/>
  <c r="E55"/>
  <c r="E54"/>
  <c r="F54" s="1"/>
  <c r="G54" s="1"/>
  <c r="F53"/>
  <c r="G53" s="1"/>
  <c r="E53"/>
  <c r="E52"/>
  <c r="I51"/>
  <c r="H51"/>
  <c r="E50"/>
  <c r="F50" s="1"/>
  <c r="G50" s="1"/>
  <c r="E49"/>
  <c r="F49" s="1"/>
  <c r="G49" s="1"/>
  <c r="E48"/>
  <c r="F48" s="1"/>
  <c r="G48" s="1"/>
  <c r="I46"/>
  <c r="H46"/>
  <c r="E45"/>
  <c r="F45" s="1"/>
  <c r="G45" s="1"/>
  <c r="E44"/>
  <c r="F44" s="1"/>
  <c r="G44" s="1"/>
  <c r="E43"/>
  <c r="F43" s="1"/>
  <c r="G43" s="1"/>
  <c r="E42"/>
  <c r="F42" s="1"/>
  <c r="G42" s="1"/>
  <c r="E41"/>
  <c r="F41" s="1"/>
  <c r="G41" s="1"/>
  <c r="E40"/>
  <c r="F40" s="1"/>
  <c r="G40" s="1"/>
  <c r="E39"/>
  <c r="F39" s="1"/>
  <c r="G39" s="1"/>
  <c r="E38"/>
  <c r="I36"/>
  <c r="H36"/>
  <c r="E35"/>
  <c r="F35" s="1"/>
  <c r="G35" s="1"/>
  <c r="E34"/>
  <c r="F34" s="1"/>
  <c r="G34" s="1"/>
  <c r="E33"/>
  <c r="F33" s="1"/>
  <c r="G33" s="1"/>
  <c r="E32"/>
  <c r="F32" s="1"/>
  <c r="G32" s="1"/>
  <c r="E31"/>
  <c r="F31" s="1"/>
  <c r="G31" s="1"/>
  <c r="E30"/>
  <c r="F30" s="1"/>
  <c r="G30" s="1"/>
  <c r="E29"/>
  <c r="F29" s="1"/>
  <c r="G29" s="1"/>
  <c r="I27"/>
  <c r="H27"/>
  <c r="I25"/>
  <c r="H25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I18"/>
  <c r="H18"/>
  <c r="F17"/>
  <c r="G17" s="1"/>
  <c r="E17"/>
  <c r="E16"/>
  <c r="I15"/>
  <c r="H15"/>
  <c r="O48" i="1"/>
  <c r="E14" i="9"/>
  <c r="F14" s="1"/>
  <c r="G14" s="1"/>
  <c r="E13"/>
  <c r="F13" s="1"/>
  <c r="G13" s="1"/>
  <c r="E12"/>
  <c r="F12" s="1"/>
  <c r="G12" s="1"/>
  <c r="I10"/>
  <c r="H10"/>
  <c r="E9"/>
  <c r="F9" s="1"/>
  <c r="G9" s="1"/>
  <c r="E8"/>
  <c r="F8" s="1"/>
  <c r="G8" s="1"/>
  <c r="E7"/>
  <c r="F7" s="1"/>
  <c r="G7" s="1"/>
  <c r="E6"/>
  <c r="F6" s="1"/>
  <c r="G6" s="1"/>
  <c r="E5"/>
  <c r="F5" s="1"/>
  <c r="G5" s="1"/>
  <c r="E4"/>
  <c r="I3"/>
  <c r="H3"/>
  <c r="E58" i="8"/>
  <c r="F58" s="1"/>
  <c r="G58" s="1"/>
  <c r="E57"/>
  <c r="F57" s="1"/>
  <c r="G57" s="1"/>
  <c r="E56"/>
  <c r="I55"/>
  <c r="H55"/>
  <c r="N44" i="1"/>
  <c r="E54" i="8"/>
  <c r="F54" s="1"/>
  <c r="G54" s="1"/>
  <c r="E53"/>
  <c r="F53" s="1"/>
  <c r="G53" s="1"/>
  <c r="G52"/>
  <c r="E52"/>
  <c r="F52" s="1"/>
  <c r="E51"/>
  <c r="F51" s="1"/>
  <c r="G51" s="1"/>
  <c r="I49"/>
  <c r="H49"/>
  <c r="E48"/>
  <c r="F48" s="1"/>
  <c r="G48" s="1"/>
  <c r="E47"/>
  <c r="F47" s="1"/>
  <c r="G47" s="1"/>
  <c r="E46"/>
  <c r="F46" s="1"/>
  <c r="G46" s="1"/>
  <c r="E45"/>
  <c r="F45" s="1"/>
  <c r="G45" s="1"/>
  <c r="E44"/>
  <c r="F44" s="1"/>
  <c r="G44" s="1"/>
  <c r="I42"/>
  <c r="H42"/>
  <c r="E41"/>
  <c r="F41" s="1"/>
  <c r="G41" s="1"/>
  <c r="E40"/>
  <c r="F40" s="1"/>
  <c r="G40" s="1"/>
  <c r="G40" i="1"/>
  <c r="I38" i="8"/>
  <c r="H38"/>
  <c r="E37"/>
  <c r="F37" s="1"/>
  <c r="G37" s="1"/>
  <c r="E36"/>
  <c r="F36" s="1"/>
  <c r="G36" s="1"/>
  <c r="E35"/>
  <c r="F35" s="1"/>
  <c r="G35" s="1"/>
  <c r="E34"/>
  <c r="F34" s="1"/>
  <c r="G34" s="1"/>
  <c r="E33"/>
  <c r="F33" s="1"/>
  <c r="G33" s="1"/>
  <c r="E32"/>
  <c r="F32" s="1"/>
  <c r="G32" s="1"/>
  <c r="E31"/>
  <c r="F31" s="1"/>
  <c r="G31" s="1"/>
  <c r="E30"/>
  <c r="F30" s="1"/>
  <c r="I29"/>
  <c r="H29"/>
  <c r="E28"/>
  <c r="F28" s="1"/>
  <c r="G28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I19"/>
  <c r="H19"/>
  <c r="E18"/>
  <c r="F18" s="1"/>
  <c r="G18" s="1"/>
  <c r="E17"/>
  <c r="F17" s="1"/>
  <c r="G17" s="1"/>
  <c r="E16"/>
  <c r="F16" s="1"/>
  <c r="G16" s="1"/>
  <c r="E15"/>
  <c r="F15" s="1"/>
  <c r="G15" s="1"/>
  <c r="K37" i="1"/>
  <c r="I13" i="8"/>
  <c r="H13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E5"/>
  <c r="F5" s="1"/>
  <c r="G5" s="1"/>
  <c r="E4"/>
  <c r="F4" s="1"/>
  <c r="I3"/>
  <c r="H3"/>
  <c r="O36" i="1"/>
  <c r="E84" i="7"/>
  <c r="F84" s="1"/>
  <c r="G84" s="1"/>
  <c r="E83"/>
  <c r="F83" s="1"/>
  <c r="G83" s="1"/>
  <c r="E82"/>
  <c r="F82" s="1"/>
  <c r="G82" s="1"/>
  <c r="E81"/>
  <c r="F81" s="1"/>
  <c r="G81" s="1"/>
  <c r="F80"/>
  <c r="G80" s="1"/>
  <c r="E80"/>
  <c r="E79"/>
  <c r="E78"/>
  <c r="F78" s="1"/>
  <c r="I77"/>
  <c r="H77"/>
  <c r="E76"/>
  <c r="F76" s="1"/>
  <c r="G76" s="1"/>
  <c r="E75"/>
  <c r="F75" s="1"/>
  <c r="G75" s="1"/>
  <c r="E74"/>
  <c r="F74" s="1"/>
  <c r="G74" s="1"/>
  <c r="E73"/>
  <c r="F73" s="1"/>
  <c r="G73" s="1"/>
  <c r="I71"/>
  <c r="H71"/>
  <c r="E70"/>
  <c r="F70" s="1"/>
  <c r="G70" s="1"/>
  <c r="E69"/>
  <c r="F69" s="1"/>
  <c r="G69" s="1"/>
  <c r="E68"/>
  <c r="F68" s="1"/>
  <c r="G68" s="1"/>
  <c r="E67"/>
  <c r="F67" s="1"/>
  <c r="G67" s="1"/>
  <c r="E66"/>
  <c r="F66" s="1"/>
  <c r="G66" s="1"/>
  <c r="E65"/>
  <c r="F65" s="1"/>
  <c r="G65" s="1"/>
  <c r="E64"/>
  <c r="F64" s="1"/>
  <c r="G64" s="1"/>
  <c r="E63"/>
  <c r="F63" s="1"/>
  <c r="G63" s="1"/>
  <c r="E62"/>
  <c r="F62" s="1"/>
  <c r="I61"/>
  <c r="H61"/>
  <c r="E60"/>
  <c r="F60" s="1"/>
  <c r="G60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I53"/>
  <c r="H53"/>
  <c r="F52"/>
  <c r="G52" s="1"/>
  <c r="E52"/>
  <c r="E51"/>
  <c r="F51" s="1"/>
  <c r="G51" s="1"/>
  <c r="E50"/>
  <c r="F50" s="1"/>
  <c r="G50" s="1"/>
  <c r="E49"/>
  <c r="F49" s="1"/>
  <c r="G49" s="1"/>
  <c r="E48"/>
  <c r="F48" s="1"/>
  <c r="G48" s="1"/>
  <c r="E47"/>
  <c r="F47" s="1"/>
  <c r="G47" s="1"/>
  <c r="E46"/>
  <c r="F46" s="1"/>
  <c r="G46" s="1"/>
  <c r="E45"/>
  <c r="E44"/>
  <c r="F44" s="1"/>
  <c r="I43"/>
  <c r="H43"/>
  <c r="E42"/>
  <c r="F42" s="1"/>
  <c r="G42" s="1"/>
  <c r="E41"/>
  <c r="F41" s="1"/>
  <c r="G41" s="1"/>
  <c r="E40"/>
  <c r="F40" s="1"/>
  <c r="G40" s="1"/>
  <c r="E39"/>
  <c r="F39" s="1"/>
  <c r="G39" s="1"/>
  <c r="E38"/>
  <c r="F38" s="1"/>
  <c r="G38" s="1"/>
  <c r="E37"/>
  <c r="F37" s="1"/>
  <c r="G37" s="1"/>
  <c r="E36"/>
  <c r="F36" s="1"/>
  <c r="G36" s="1"/>
  <c r="E35"/>
  <c r="F35" s="1"/>
  <c r="G35" s="1"/>
  <c r="I33"/>
  <c r="H33"/>
  <c r="E32"/>
  <c r="F32" s="1"/>
  <c r="G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I23"/>
  <c r="H23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I13"/>
  <c r="H13"/>
  <c r="E12"/>
  <c r="F12" s="1"/>
  <c r="G12" s="1"/>
  <c r="E11"/>
  <c r="F11" s="1"/>
  <c r="G11" s="1"/>
  <c r="F10"/>
  <c r="G10" s="1"/>
  <c r="E10"/>
  <c r="E9"/>
  <c r="F9" s="1"/>
  <c r="G9" s="1"/>
  <c r="E8"/>
  <c r="F8" s="1"/>
  <c r="G8" s="1"/>
  <c r="E7"/>
  <c r="F7" s="1"/>
  <c r="G7" s="1"/>
  <c r="E6"/>
  <c r="F6" s="1"/>
  <c r="G6" s="1"/>
  <c r="E5"/>
  <c r="F5" s="1"/>
  <c r="G5" s="1"/>
  <c r="E65" i="6"/>
  <c r="F65" s="1"/>
  <c r="G65" s="1"/>
  <c r="F64"/>
  <c r="G64" s="1"/>
  <c r="E64"/>
  <c r="E63"/>
  <c r="F63" s="1"/>
  <c r="G63" s="1"/>
  <c r="E62"/>
  <c r="F62" s="1"/>
  <c r="G62" s="1"/>
  <c r="G61"/>
  <c r="F61"/>
  <c r="E61"/>
  <c r="E60"/>
  <c r="F60" s="1"/>
  <c r="G60" s="1"/>
  <c r="E59"/>
  <c r="F59" s="1"/>
  <c r="G59" s="1"/>
  <c r="E58"/>
  <c r="F58" s="1"/>
  <c r="I57"/>
  <c r="H57"/>
  <c r="E56"/>
  <c r="F56" s="1"/>
  <c r="G56" s="1"/>
  <c r="E55"/>
  <c r="F55" s="1"/>
  <c r="G55" s="1"/>
  <c r="E54"/>
  <c r="I53"/>
  <c r="H53"/>
  <c r="E52"/>
  <c r="F52" s="1"/>
  <c r="G52" s="1"/>
  <c r="E51"/>
  <c r="F51" s="1"/>
  <c r="G51" s="1"/>
  <c r="F50"/>
  <c r="G50" s="1"/>
  <c r="E50"/>
  <c r="E49"/>
  <c r="E48"/>
  <c r="F48" s="1"/>
  <c r="I47"/>
  <c r="H47"/>
  <c r="E46"/>
  <c r="F46" s="1"/>
  <c r="G46" s="1"/>
  <c r="E45"/>
  <c r="I44"/>
  <c r="H44"/>
  <c r="E43"/>
  <c r="F43" s="1"/>
  <c r="G43" s="1"/>
  <c r="E42"/>
  <c r="F42" s="1"/>
  <c r="G42" s="1"/>
  <c r="E41"/>
  <c r="F41" s="1"/>
  <c r="G41" s="1"/>
  <c r="F40"/>
  <c r="G40" s="1"/>
  <c r="E40"/>
  <c r="E39"/>
  <c r="F39" s="1"/>
  <c r="G39" s="1"/>
  <c r="E37"/>
  <c r="F37" s="1"/>
  <c r="I36"/>
  <c r="H36"/>
  <c r="E35"/>
  <c r="F35" s="1"/>
  <c r="G35" s="1"/>
  <c r="E34"/>
  <c r="F34" s="1"/>
  <c r="G34" s="1"/>
  <c r="E33"/>
  <c r="F33" s="1"/>
  <c r="G33" s="1"/>
  <c r="E32"/>
  <c r="F32" s="1"/>
  <c r="G32" s="1"/>
  <c r="E31"/>
  <c r="F31" s="1"/>
  <c r="G31" s="1"/>
  <c r="E30"/>
  <c r="F30" s="1"/>
  <c r="G30" s="1"/>
  <c r="E29"/>
  <c r="F29" s="1"/>
  <c r="G29" s="1"/>
  <c r="E28"/>
  <c r="F28" s="1"/>
  <c r="G28" s="1"/>
  <c r="I26"/>
  <c r="H26"/>
  <c r="E25"/>
  <c r="F25" s="1"/>
  <c r="G25" s="1"/>
  <c r="E24"/>
  <c r="F24" s="1"/>
  <c r="G24" s="1"/>
  <c r="E23"/>
  <c r="F23" s="1"/>
  <c r="G23" s="1"/>
  <c r="F22"/>
  <c r="G22" s="1"/>
  <c r="E22"/>
  <c r="E21"/>
  <c r="F21" s="1"/>
  <c r="G21" s="1"/>
  <c r="E20"/>
  <c r="F20" s="1"/>
  <c r="G20" s="1"/>
  <c r="F19"/>
  <c r="G19" s="1"/>
  <c r="E19"/>
  <c r="E18"/>
  <c r="F18" s="1"/>
  <c r="G18" s="1"/>
  <c r="E17"/>
  <c r="F17" s="1"/>
  <c r="I16"/>
  <c r="H16"/>
  <c r="H2" s="1"/>
  <c r="E16"/>
  <c r="E15"/>
  <c r="F15" s="1"/>
  <c r="G15" s="1"/>
  <c r="E14"/>
  <c r="F14" s="1"/>
  <c r="G14" s="1"/>
  <c r="E13"/>
  <c r="F13" s="1"/>
  <c r="I12"/>
  <c r="H12"/>
  <c r="E11"/>
  <c r="F11" s="1"/>
  <c r="G11" s="1"/>
  <c r="E10"/>
  <c r="F10" s="1"/>
  <c r="G10" s="1"/>
  <c r="F9"/>
  <c r="G9" s="1"/>
  <c r="E9"/>
  <c r="A9"/>
  <c r="E8"/>
  <c r="F8" s="1"/>
  <c r="G8" s="1"/>
  <c r="E7"/>
  <c r="F7" s="1"/>
  <c r="G7" s="1"/>
  <c r="E6"/>
  <c r="F6" s="1"/>
  <c r="G6" s="1"/>
  <c r="E5"/>
  <c r="F5" s="1"/>
  <c r="E4"/>
  <c r="F4" s="1"/>
  <c r="G4" s="1"/>
  <c r="I3"/>
  <c r="H3"/>
  <c r="F40" i="5"/>
  <c r="G40" s="1"/>
  <c r="I39"/>
  <c r="H39"/>
  <c r="F38"/>
  <c r="G38" s="1"/>
  <c r="I36"/>
  <c r="H36"/>
  <c r="I34"/>
  <c r="H34"/>
  <c r="F33"/>
  <c r="G33" s="1"/>
  <c r="F32"/>
  <c r="G32" s="1"/>
  <c r="F31"/>
  <c r="G31" s="1"/>
  <c r="F30"/>
  <c r="G30" s="1"/>
  <c r="I27"/>
  <c r="H27"/>
  <c r="F26"/>
  <c r="G26" s="1"/>
  <c r="F25"/>
  <c r="G25" s="1"/>
  <c r="F24"/>
  <c r="G24" s="1"/>
  <c r="I22"/>
  <c r="H22"/>
  <c r="F21"/>
  <c r="G21" s="1"/>
  <c r="F20"/>
  <c r="G20" s="1"/>
  <c r="F19"/>
  <c r="G19" s="1"/>
  <c r="F18"/>
  <c r="G18" s="1"/>
  <c r="F17"/>
  <c r="G17" s="1"/>
  <c r="F16"/>
  <c r="G16" s="1"/>
  <c r="I13"/>
  <c r="H13"/>
  <c r="F12"/>
  <c r="G12" s="1"/>
  <c r="F11"/>
  <c r="G11" s="1"/>
  <c r="F10"/>
  <c r="G10" s="1"/>
  <c r="I8"/>
  <c r="H8"/>
  <c r="F7"/>
  <c r="G7" s="1"/>
  <c r="F6"/>
  <c r="G6" s="1"/>
  <c r="F5"/>
  <c r="G5" s="1"/>
  <c r="G8" i="1"/>
  <c r="I3" i="5"/>
  <c r="H3"/>
  <c r="H2"/>
  <c r="P5" i="16" l="1"/>
  <c r="Q5" s="1"/>
  <c r="E77" i="7"/>
  <c r="E47" i="6"/>
  <c r="F16"/>
  <c r="G16" s="1"/>
  <c r="G17"/>
  <c r="F61" i="7"/>
  <c r="G61" s="1"/>
  <c r="G62"/>
  <c r="F57" i="6"/>
  <c r="G58"/>
  <c r="E43" i="7"/>
  <c r="F24"/>
  <c r="E23"/>
  <c r="F12" i="6"/>
  <c r="G12" s="1"/>
  <c r="L22" i="1"/>
  <c r="F49" i="6"/>
  <c r="G49" s="1"/>
  <c r="E4" i="7"/>
  <c r="I26" i="1"/>
  <c r="F45" i="7"/>
  <c r="G45" s="1"/>
  <c r="M34" i="1"/>
  <c r="F79" i="7"/>
  <c r="G79" s="1"/>
  <c r="M39" i="1"/>
  <c r="K11"/>
  <c r="F3" i="8"/>
  <c r="E4" i="12"/>
  <c r="E3" s="1"/>
  <c r="O72" i="1"/>
  <c r="I9"/>
  <c r="E12"/>
  <c r="F41" i="5"/>
  <c r="E57" i="6"/>
  <c r="E61" i="7"/>
  <c r="G4" i="8"/>
  <c r="E15" i="9"/>
  <c r="F16"/>
  <c r="F29" i="5"/>
  <c r="G29" s="1"/>
  <c r="I2"/>
  <c r="E38" i="6"/>
  <c r="F38" s="1"/>
  <c r="G38" s="1"/>
  <c r="F47"/>
  <c r="G47" s="1"/>
  <c r="E4" i="11"/>
  <c r="F4" s="1"/>
  <c r="G4" s="1"/>
  <c r="F8" i="12"/>
  <c r="E7"/>
  <c r="I2" i="8"/>
  <c r="I38" i="1"/>
  <c r="E26" i="9"/>
  <c r="M50" i="1"/>
  <c r="E37" i="9"/>
  <c r="F37" s="1"/>
  <c r="G37" s="1"/>
  <c r="L52" i="1"/>
  <c r="H2" i="10"/>
  <c r="P70" i="1"/>
  <c r="Q70" s="1"/>
  <c r="F15" i="5"/>
  <c r="G15" s="1"/>
  <c r="M14" i="1"/>
  <c r="N30"/>
  <c r="N32"/>
  <c r="E3" i="8"/>
  <c r="E43"/>
  <c r="J41" i="1"/>
  <c r="I2" i="10"/>
  <c r="H24" i="1"/>
  <c r="P67"/>
  <c r="Q67" s="1"/>
  <c r="P68"/>
  <c r="Q68" s="1"/>
  <c r="J75"/>
  <c r="I58"/>
  <c r="G78"/>
  <c r="L78"/>
  <c r="F78"/>
  <c r="K78"/>
  <c r="D36"/>
  <c r="F75"/>
  <c r="O44"/>
  <c r="K44"/>
  <c r="I40"/>
  <c r="N75"/>
  <c r="E73"/>
  <c r="J74"/>
  <c r="M74"/>
  <c r="M73"/>
  <c r="G37"/>
  <c r="L37"/>
  <c r="N40"/>
  <c r="J44"/>
  <c r="J36"/>
  <c r="K40"/>
  <c r="F44"/>
  <c r="M40"/>
  <c r="K48"/>
  <c r="F48"/>
  <c r="N48"/>
  <c r="N52"/>
  <c r="L48"/>
  <c r="J48"/>
  <c r="G48"/>
  <c r="H37"/>
  <c r="M37"/>
  <c r="N37"/>
  <c r="D37"/>
  <c r="I37"/>
  <c r="O37"/>
  <c r="E37"/>
  <c r="E42"/>
  <c r="E38"/>
  <c r="I39"/>
  <c r="I42"/>
  <c r="M38"/>
  <c r="E44"/>
  <c r="O38"/>
  <c r="O42"/>
  <c r="L34"/>
  <c r="K34"/>
  <c r="F34"/>
  <c r="H34"/>
  <c r="F36"/>
  <c r="G34"/>
  <c r="N34"/>
  <c r="G12"/>
  <c r="I12"/>
  <c r="E13"/>
  <c r="M13"/>
  <c r="H12"/>
  <c r="D12"/>
  <c r="D8"/>
  <c r="K8"/>
  <c r="L8"/>
  <c r="E8"/>
  <c r="H8"/>
  <c r="O8"/>
  <c r="G75"/>
  <c r="K75"/>
  <c r="O75"/>
  <c r="F74"/>
  <c r="K74"/>
  <c r="D75"/>
  <c r="H75"/>
  <c r="L75"/>
  <c r="F77"/>
  <c r="N77"/>
  <c r="I78"/>
  <c r="N78"/>
  <c r="O77"/>
  <c r="I73"/>
  <c r="G74"/>
  <c r="E75"/>
  <c r="I75"/>
  <c r="E78"/>
  <c r="J78"/>
  <c r="O78"/>
  <c r="F73"/>
  <c r="J73"/>
  <c r="N73"/>
  <c r="D73"/>
  <c r="H73"/>
  <c r="L73"/>
  <c r="D74"/>
  <c r="H74"/>
  <c r="D77"/>
  <c r="H77"/>
  <c r="L77"/>
  <c r="D78"/>
  <c r="H78"/>
  <c r="G73"/>
  <c r="K73"/>
  <c r="G77"/>
  <c r="K77"/>
  <c r="P62"/>
  <c r="Q62" s="1"/>
  <c r="D64"/>
  <c r="H64"/>
  <c r="L64"/>
  <c r="E61"/>
  <c r="I61"/>
  <c r="E63"/>
  <c r="I63"/>
  <c r="M63"/>
  <c r="E64"/>
  <c r="I64"/>
  <c r="M64"/>
  <c r="E65"/>
  <c r="I65"/>
  <c r="F63"/>
  <c r="J63"/>
  <c r="F64"/>
  <c r="J64"/>
  <c r="E60"/>
  <c r="J60"/>
  <c r="G60"/>
  <c r="K60"/>
  <c r="D58"/>
  <c r="H58"/>
  <c r="G52"/>
  <c r="K52"/>
  <c r="E48"/>
  <c r="I48"/>
  <c r="M48"/>
  <c r="E52"/>
  <c r="I52"/>
  <c r="M52"/>
  <c r="D48"/>
  <c r="H48"/>
  <c r="D52"/>
  <c r="H52"/>
  <c r="N18"/>
  <c r="J18"/>
  <c r="F18"/>
  <c r="L18"/>
  <c r="G18"/>
  <c r="K18"/>
  <c r="E18"/>
  <c r="M18"/>
  <c r="O14"/>
  <c r="H14"/>
  <c r="J14"/>
  <c r="D18"/>
  <c r="O18"/>
  <c r="F13"/>
  <c r="J13"/>
  <c r="N13"/>
  <c r="G13"/>
  <c r="K13"/>
  <c r="O13"/>
  <c r="I13"/>
  <c r="I18"/>
  <c r="D13"/>
  <c r="L13"/>
  <c r="H18"/>
  <c r="N12"/>
  <c r="N8"/>
  <c r="J8"/>
  <c r="F8"/>
  <c r="N36"/>
  <c r="F40"/>
  <c r="I44"/>
  <c r="M8"/>
  <c r="I8"/>
  <c r="P69"/>
  <c r="Q69" s="1"/>
  <c r="L32"/>
  <c r="J32"/>
  <c r="H36"/>
  <c r="L36"/>
  <c r="L40"/>
  <c r="O40"/>
  <c r="J40"/>
  <c r="E40"/>
  <c r="L44"/>
  <c r="M44"/>
  <c r="G44"/>
  <c r="D34"/>
  <c r="J34"/>
  <c r="O34"/>
  <c r="F37"/>
  <c r="J37"/>
  <c r="F38"/>
  <c r="J38"/>
  <c r="N38"/>
  <c r="F42"/>
  <c r="J42"/>
  <c r="N42"/>
  <c r="D38"/>
  <c r="H38"/>
  <c r="L38"/>
  <c r="D40"/>
  <c r="H40"/>
  <c r="D42"/>
  <c r="H42"/>
  <c r="L42"/>
  <c r="D44"/>
  <c r="H44"/>
  <c r="G38"/>
  <c r="K38"/>
  <c r="G42"/>
  <c r="K42"/>
  <c r="E36"/>
  <c r="I36"/>
  <c r="M36"/>
  <c r="G36"/>
  <c r="K36"/>
  <c r="G32"/>
  <c r="K32"/>
  <c r="O32"/>
  <c r="E32"/>
  <c r="I32"/>
  <c r="M32"/>
  <c r="E34"/>
  <c r="I34"/>
  <c r="D32"/>
  <c r="H32"/>
  <c r="G26"/>
  <c r="G5" i="6"/>
  <c r="F3"/>
  <c r="F28" i="5"/>
  <c r="E53" i="6"/>
  <c r="F54"/>
  <c r="E13" i="7"/>
  <c r="F14"/>
  <c r="E55" i="8"/>
  <c r="F56"/>
  <c r="E47" i="9"/>
  <c r="F5" i="11"/>
  <c r="G5" s="1"/>
  <c r="G76" i="1"/>
  <c r="E10" i="12"/>
  <c r="F9" i="5"/>
  <c r="F23"/>
  <c r="F35"/>
  <c r="E16" i="1"/>
  <c r="I2" i="6"/>
  <c r="F29" i="1"/>
  <c r="F43" i="7"/>
  <c r="G43" s="1"/>
  <c r="E27" i="8"/>
  <c r="E42"/>
  <c r="F43"/>
  <c r="E3" i="9"/>
  <c r="F4"/>
  <c r="I2"/>
  <c r="F52"/>
  <c r="E51"/>
  <c r="E6" i="12"/>
  <c r="O19" i="1"/>
  <c r="F37" i="5"/>
  <c r="E3" i="6"/>
  <c r="E12"/>
  <c r="E27"/>
  <c r="G37"/>
  <c r="G48"/>
  <c r="E34" i="7"/>
  <c r="G44"/>
  <c r="E72"/>
  <c r="G78"/>
  <c r="E14" i="8"/>
  <c r="G20"/>
  <c r="E29"/>
  <c r="E39"/>
  <c r="F15" i="9"/>
  <c r="G15" s="1"/>
  <c r="G16"/>
  <c r="F49" i="1"/>
  <c r="E19" i="9"/>
  <c r="I2" i="12"/>
  <c r="E44" i="6"/>
  <c r="F45"/>
  <c r="E53" i="7"/>
  <c r="F54"/>
  <c r="E3" i="10"/>
  <c r="F5"/>
  <c r="G13" i="6"/>
  <c r="J17" i="1"/>
  <c r="H21"/>
  <c r="G57" i="6"/>
  <c r="O27" i="1"/>
  <c r="N31"/>
  <c r="H2" i="8"/>
  <c r="G3"/>
  <c r="F29"/>
  <c r="G29" s="1"/>
  <c r="G30"/>
  <c r="E25" i="9"/>
  <c r="F26"/>
  <c r="F38"/>
  <c r="G38" s="1"/>
  <c r="E21" i="10"/>
  <c r="F23"/>
  <c r="G23" s="1"/>
  <c r="F4" i="12"/>
  <c r="G12"/>
  <c r="E50" i="8"/>
  <c r="H2" i="9"/>
  <c r="E11"/>
  <c r="O51" i="1"/>
  <c r="E28" i="9"/>
  <c r="E12" i="10"/>
  <c r="F13"/>
  <c r="H2" i="12"/>
  <c r="K28" i="1"/>
  <c r="E36" i="9" l="1"/>
  <c r="F77" i="7"/>
  <c r="G77" s="1"/>
  <c r="G9" i="1"/>
  <c r="P60"/>
  <c r="Q60" s="1"/>
  <c r="P63"/>
  <c r="Q63" s="1"/>
  <c r="P61"/>
  <c r="Q61" s="1"/>
  <c r="L9"/>
  <c r="F32"/>
  <c r="P32" s="1"/>
  <c r="Q32" s="1"/>
  <c r="N9"/>
  <c r="E9"/>
  <c r="O9"/>
  <c r="J9"/>
  <c r="H9"/>
  <c r="J52"/>
  <c r="E11"/>
  <c r="M9"/>
  <c r="K9"/>
  <c r="F9"/>
  <c r="O11"/>
  <c r="D9"/>
  <c r="I30"/>
  <c r="D16"/>
  <c r="N76"/>
  <c r="N72"/>
  <c r="I50"/>
  <c r="O50"/>
  <c r="M76"/>
  <c r="I16"/>
  <c r="D49"/>
  <c r="K72"/>
  <c r="I72"/>
  <c r="H27"/>
  <c r="L30"/>
  <c r="K16"/>
  <c r="L16"/>
  <c r="N16"/>
  <c r="H22"/>
  <c r="D30"/>
  <c r="F50"/>
  <c r="M31"/>
  <c r="I41"/>
  <c r="D51"/>
  <c r="F41"/>
  <c r="G30"/>
  <c r="J72"/>
  <c r="F30"/>
  <c r="D41"/>
  <c r="C71"/>
  <c r="J71" s="1"/>
  <c r="D14"/>
  <c r="M49"/>
  <c r="G49"/>
  <c r="H72"/>
  <c r="F72"/>
  <c r="E14"/>
  <c r="D31"/>
  <c r="K30"/>
  <c r="M30"/>
  <c r="M41"/>
  <c r="L50"/>
  <c r="N50"/>
  <c r="J50"/>
  <c r="D50"/>
  <c r="E30"/>
  <c r="K41"/>
  <c r="G72"/>
  <c r="L72"/>
  <c r="E72"/>
  <c r="J27"/>
  <c r="O30"/>
  <c r="E41"/>
  <c r="E50"/>
  <c r="M51"/>
  <c r="O41"/>
  <c r="K50"/>
  <c r="I29"/>
  <c r="O29"/>
  <c r="G41"/>
  <c r="I14"/>
  <c r="F14"/>
  <c r="N29"/>
  <c r="K14"/>
  <c r="L39"/>
  <c r="N14"/>
  <c r="J16"/>
  <c r="L14"/>
  <c r="G14"/>
  <c r="H49"/>
  <c r="I49"/>
  <c r="O52"/>
  <c r="D76"/>
  <c r="D72"/>
  <c r="M72"/>
  <c r="J31"/>
  <c r="G31"/>
  <c r="J30"/>
  <c r="H30"/>
  <c r="E39"/>
  <c r="N41"/>
  <c r="H41"/>
  <c r="F52"/>
  <c r="G50"/>
  <c r="H50"/>
  <c r="L41"/>
  <c r="N43"/>
  <c r="E43"/>
  <c r="G43"/>
  <c r="J43"/>
  <c r="D43"/>
  <c r="K43"/>
  <c r="O43"/>
  <c r="H43"/>
  <c r="F43"/>
  <c r="N23"/>
  <c r="G23"/>
  <c r="D23"/>
  <c r="I23"/>
  <c r="H23"/>
  <c r="F23"/>
  <c r="M23"/>
  <c r="E23"/>
  <c r="O23"/>
  <c r="M43"/>
  <c r="C25"/>
  <c r="F25" s="1"/>
  <c r="L17"/>
  <c r="N19"/>
  <c r="O17"/>
  <c r="I43"/>
  <c r="L53"/>
  <c r="F53"/>
  <c r="J53"/>
  <c r="G53"/>
  <c r="E53"/>
  <c r="N53"/>
  <c r="K53"/>
  <c r="I53"/>
  <c r="D53"/>
  <c r="E28"/>
  <c r="C35"/>
  <c r="O35" s="1"/>
  <c r="O21"/>
  <c r="M53"/>
  <c r="D17"/>
  <c r="F17"/>
  <c r="G17"/>
  <c r="I17"/>
  <c r="M17"/>
  <c r="N17"/>
  <c r="H17"/>
  <c r="E17"/>
  <c r="L19"/>
  <c r="D19"/>
  <c r="E19"/>
  <c r="F19"/>
  <c r="M19"/>
  <c r="K19"/>
  <c r="J19"/>
  <c r="G19"/>
  <c r="H19"/>
  <c r="J23"/>
  <c r="I24"/>
  <c r="E24"/>
  <c r="K24"/>
  <c r="J24"/>
  <c r="M24"/>
  <c r="O24"/>
  <c r="D24"/>
  <c r="F24"/>
  <c r="L24"/>
  <c r="G24"/>
  <c r="L46"/>
  <c r="M46"/>
  <c r="G46"/>
  <c r="J46"/>
  <c r="N46"/>
  <c r="O46"/>
  <c r="E46"/>
  <c r="D46"/>
  <c r="I46"/>
  <c r="F46"/>
  <c r="K46"/>
  <c r="H46"/>
  <c r="N24"/>
  <c r="K17"/>
  <c r="H53"/>
  <c r="O53"/>
  <c r="I19"/>
  <c r="L28"/>
  <c r="J28"/>
  <c r="O28"/>
  <c r="I28"/>
  <c r="H28"/>
  <c r="N28"/>
  <c r="M28"/>
  <c r="G28"/>
  <c r="I21"/>
  <c r="J21"/>
  <c r="L21"/>
  <c r="F21"/>
  <c r="G21"/>
  <c r="K21"/>
  <c r="E21"/>
  <c r="M21"/>
  <c r="D21"/>
  <c r="G5" i="10"/>
  <c r="F3"/>
  <c r="G3" s="1"/>
  <c r="D28" i="1"/>
  <c r="F28"/>
  <c r="L43"/>
  <c r="N21"/>
  <c r="L23"/>
  <c r="K23"/>
  <c r="C15"/>
  <c r="O22"/>
  <c r="N22"/>
  <c r="G22"/>
  <c r="M22"/>
  <c r="J22"/>
  <c r="K22"/>
  <c r="I22"/>
  <c r="D22"/>
  <c r="F22"/>
  <c r="E22"/>
  <c r="N26"/>
  <c r="M26"/>
  <c r="O26"/>
  <c r="F12"/>
  <c r="M12"/>
  <c r="J11"/>
  <c r="O12"/>
  <c r="F31"/>
  <c r="I31"/>
  <c r="F27"/>
  <c r="M27"/>
  <c r="D27"/>
  <c r="K31"/>
  <c r="D26"/>
  <c r="J26"/>
  <c r="N51"/>
  <c r="G51"/>
  <c r="K51"/>
  <c r="J49"/>
  <c r="E36" i="6"/>
  <c r="F4" i="7"/>
  <c r="E3"/>
  <c r="H29" i="1"/>
  <c r="H39"/>
  <c r="N39"/>
  <c r="L11"/>
  <c r="I11"/>
  <c r="F3" i="11"/>
  <c r="G3" s="1"/>
  <c r="E3"/>
  <c r="E2" s="1"/>
  <c r="D29" i="1"/>
  <c r="G29"/>
  <c r="K39"/>
  <c r="D39"/>
  <c r="J39"/>
  <c r="H26"/>
  <c r="D11"/>
  <c r="E26"/>
  <c r="M11"/>
  <c r="F26"/>
  <c r="G16"/>
  <c r="H16"/>
  <c r="O16"/>
  <c r="J29"/>
  <c r="I51"/>
  <c r="E49"/>
  <c r="O49"/>
  <c r="L76"/>
  <c r="J76"/>
  <c r="F11"/>
  <c r="K27"/>
  <c r="E31"/>
  <c r="L31"/>
  <c r="I27"/>
  <c r="O31"/>
  <c r="L51"/>
  <c r="H51"/>
  <c r="F7" i="12"/>
  <c r="G7" s="1"/>
  <c r="G8"/>
  <c r="G41" i="5"/>
  <c r="F39"/>
  <c r="G39" s="1"/>
  <c r="E29" i="1"/>
  <c r="K29"/>
  <c r="F21" i="10"/>
  <c r="G21" s="1"/>
  <c r="F36" i="9"/>
  <c r="G36" s="1"/>
  <c r="O76" i="1"/>
  <c r="I76"/>
  <c r="E76"/>
  <c r="K26"/>
  <c r="M29"/>
  <c r="G39"/>
  <c r="F39"/>
  <c r="J12"/>
  <c r="L26"/>
  <c r="M16"/>
  <c r="F16"/>
  <c r="L29"/>
  <c r="E51"/>
  <c r="K49"/>
  <c r="P65"/>
  <c r="Q65" s="1"/>
  <c r="K76"/>
  <c r="H76"/>
  <c r="F76"/>
  <c r="L12"/>
  <c r="N11"/>
  <c r="G11"/>
  <c r="H11"/>
  <c r="K12"/>
  <c r="G27"/>
  <c r="N27"/>
  <c r="H31"/>
  <c r="E27"/>
  <c r="L27"/>
  <c r="O39"/>
  <c r="N49"/>
  <c r="J51"/>
  <c r="L49"/>
  <c r="F51"/>
  <c r="F23" i="7"/>
  <c r="G23" s="1"/>
  <c r="G24"/>
  <c r="F36" i="6"/>
  <c r="G36" s="1"/>
  <c r="P48" i="1"/>
  <c r="Q48" s="1"/>
  <c r="P37"/>
  <c r="Q37" s="1"/>
  <c r="P77"/>
  <c r="Q77" s="1"/>
  <c r="P73"/>
  <c r="Q73" s="1"/>
  <c r="P75"/>
  <c r="Q75" s="1"/>
  <c r="P78"/>
  <c r="Q78" s="1"/>
  <c r="P74"/>
  <c r="Q74" s="1"/>
  <c r="P64"/>
  <c r="Q64" s="1"/>
  <c r="P58"/>
  <c r="Q58" s="1"/>
  <c r="J25"/>
  <c r="P8"/>
  <c r="Q8" s="1"/>
  <c r="P34"/>
  <c r="Q34" s="1"/>
  <c r="P13"/>
  <c r="Q13" s="1"/>
  <c r="P18"/>
  <c r="Q18" s="1"/>
  <c r="P14"/>
  <c r="Q14" s="1"/>
  <c r="P42"/>
  <c r="Q42" s="1"/>
  <c r="P36"/>
  <c r="Q36" s="1"/>
  <c r="P38"/>
  <c r="Q38" s="1"/>
  <c r="P44"/>
  <c r="Q44" s="1"/>
  <c r="P40"/>
  <c r="Q40" s="1"/>
  <c r="F39" i="8"/>
  <c r="E38"/>
  <c r="F4" i="5"/>
  <c r="F51" i="9"/>
  <c r="G51" s="1"/>
  <c r="G52"/>
  <c r="F42" i="8"/>
  <c r="G42" s="1"/>
  <c r="G43"/>
  <c r="F22" i="5"/>
  <c r="G22" s="1"/>
  <c r="G23"/>
  <c r="F55" i="8"/>
  <c r="G55" s="1"/>
  <c r="G56"/>
  <c r="G54" i="6"/>
  <c r="F53"/>
  <c r="G53" s="1"/>
  <c r="G13" i="10"/>
  <c r="F12"/>
  <c r="G12" s="1"/>
  <c r="F28" i="9"/>
  <c r="E27"/>
  <c r="F11"/>
  <c r="E10"/>
  <c r="F3" i="12"/>
  <c r="G4"/>
  <c r="E71" i="7"/>
  <c r="F72"/>
  <c r="F8" i="5"/>
  <c r="G8" s="1"/>
  <c r="G9"/>
  <c r="E9" i="12"/>
  <c r="F10"/>
  <c r="G3" i="6"/>
  <c r="F19" i="9"/>
  <c r="E18"/>
  <c r="E33" i="7"/>
  <c r="F34"/>
  <c r="F14" i="5"/>
  <c r="G35"/>
  <c r="F34"/>
  <c r="G34" s="1"/>
  <c r="F50" i="8"/>
  <c r="E49"/>
  <c r="G54" i="7"/>
  <c r="F53"/>
  <c r="G53" s="1"/>
  <c r="F25" i="9"/>
  <c r="G25" s="1"/>
  <c r="G26"/>
  <c r="E2" i="10"/>
  <c r="G45" i="6"/>
  <c r="F44"/>
  <c r="G44" s="1"/>
  <c r="E13" i="8"/>
  <c r="F14"/>
  <c r="E26" i="6"/>
  <c r="F27"/>
  <c r="G37" i="5"/>
  <c r="F36"/>
  <c r="G36" s="1"/>
  <c r="E5" i="12"/>
  <c r="E2" s="1"/>
  <c r="F6"/>
  <c r="F3" i="9"/>
  <c r="G4"/>
  <c r="F27" i="8"/>
  <c r="E19"/>
  <c r="E46" i="9"/>
  <c r="F47"/>
  <c r="G14" i="7"/>
  <c r="F13"/>
  <c r="G28" i="5"/>
  <c r="F27"/>
  <c r="G27" s="1"/>
  <c r="P21" i="1" l="1"/>
  <c r="Q21" s="1"/>
  <c r="P30"/>
  <c r="Q30" s="1"/>
  <c r="P52"/>
  <c r="Q52" s="1"/>
  <c r="P9"/>
  <c r="Q9" s="1"/>
  <c r="P11"/>
  <c r="Q11" s="1"/>
  <c r="M71"/>
  <c r="P72"/>
  <c r="Q72" s="1"/>
  <c r="P50"/>
  <c r="Q50" s="1"/>
  <c r="P49"/>
  <c r="Q49" s="1"/>
  <c r="P43"/>
  <c r="Q43" s="1"/>
  <c r="D35"/>
  <c r="P41"/>
  <c r="Q41" s="1"/>
  <c r="I35"/>
  <c r="L35"/>
  <c r="J35"/>
  <c r="M35"/>
  <c r="G35"/>
  <c r="P27"/>
  <c r="Q27" s="1"/>
  <c r="P29"/>
  <c r="Q29" s="1"/>
  <c r="P17"/>
  <c r="Q17" s="1"/>
  <c r="P23"/>
  <c r="Q23" s="1"/>
  <c r="P12"/>
  <c r="Q12" s="1"/>
  <c r="H35"/>
  <c r="N35"/>
  <c r="K35"/>
  <c r="P76"/>
  <c r="Q76" s="1"/>
  <c r="F35"/>
  <c r="E35"/>
  <c r="P51"/>
  <c r="Q51" s="1"/>
  <c r="P16"/>
  <c r="Q16" s="1"/>
  <c r="I71"/>
  <c r="P39"/>
  <c r="Q39" s="1"/>
  <c r="P24"/>
  <c r="Q24" s="1"/>
  <c r="F71"/>
  <c r="D71"/>
  <c r="G71"/>
  <c r="H71"/>
  <c r="O71"/>
  <c r="P53"/>
  <c r="Q53" s="1"/>
  <c r="L71"/>
  <c r="K71"/>
  <c r="E71"/>
  <c r="N71"/>
  <c r="K25"/>
  <c r="P22"/>
  <c r="Q22" s="1"/>
  <c r="P28"/>
  <c r="Q28" s="1"/>
  <c r="P46"/>
  <c r="Q46" s="1"/>
  <c r="L25"/>
  <c r="P26"/>
  <c r="Q26" s="1"/>
  <c r="P31"/>
  <c r="Q31" s="1"/>
  <c r="N25"/>
  <c r="P19"/>
  <c r="Q19" s="1"/>
  <c r="O33"/>
  <c r="M33"/>
  <c r="E33"/>
  <c r="H33"/>
  <c r="F33"/>
  <c r="G33"/>
  <c r="D33"/>
  <c r="L33"/>
  <c r="N33"/>
  <c r="I33"/>
  <c r="J33"/>
  <c r="K33"/>
  <c r="G4" i="7"/>
  <c r="F3"/>
  <c r="G3" s="1"/>
  <c r="C55" i="1"/>
  <c r="G56"/>
  <c r="M56"/>
  <c r="N56"/>
  <c r="D56"/>
  <c r="H56"/>
  <c r="I56"/>
  <c r="K56"/>
  <c r="O56"/>
  <c r="E56"/>
  <c r="F56"/>
  <c r="L56"/>
  <c r="J56"/>
  <c r="M54"/>
  <c r="N54"/>
  <c r="J54"/>
  <c r="I54"/>
  <c r="K54"/>
  <c r="G54"/>
  <c r="O54"/>
  <c r="D54"/>
  <c r="H54"/>
  <c r="L54"/>
  <c r="F54"/>
  <c r="E54"/>
  <c r="E2" i="6"/>
  <c r="E2" i="7"/>
  <c r="D25" i="1"/>
  <c r="H25"/>
  <c r="F2" i="11"/>
  <c r="G2" s="1"/>
  <c r="O25" i="1"/>
  <c r="I25"/>
  <c r="M25"/>
  <c r="I57"/>
  <c r="O57"/>
  <c r="F57"/>
  <c r="J57"/>
  <c r="E57"/>
  <c r="D57"/>
  <c r="N57"/>
  <c r="M57"/>
  <c r="H57"/>
  <c r="G57"/>
  <c r="L57"/>
  <c r="K57"/>
  <c r="N47"/>
  <c r="L47"/>
  <c r="F47"/>
  <c r="E47"/>
  <c r="M47"/>
  <c r="J47"/>
  <c r="G47"/>
  <c r="O47"/>
  <c r="K47"/>
  <c r="I47"/>
  <c r="H47"/>
  <c r="D47"/>
  <c r="E2" i="9"/>
  <c r="E25" i="1"/>
  <c r="G25"/>
  <c r="C59"/>
  <c r="H66"/>
  <c r="N66"/>
  <c r="L66"/>
  <c r="M66"/>
  <c r="O66"/>
  <c r="J66"/>
  <c r="E66"/>
  <c r="F66"/>
  <c r="G66"/>
  <c r="D66"/>
  <c r="I66"/>
  <c r="K66"/>
  <c r="N10"/>
  <c r="N7" s="1"/>
  <c r="H10"/>
  <c r="H7" s="1"/>
  <c r="M10"/>
  <c r="M7" s="1"/>
  <c r="J10"/>
  <c r="J7" s="1"/>
  <c r="G10"/>
  <c r="G7" s="1"/>
  <c r="L10"/>
  <c r="L7" s="1"/>
  <c r="E10"/>
  <c r="E7" s="1"/>
  <c r="I10"/>
  <c r="I7" s="1"/>
  <c r="F10"/>
  <c r="F7" s="1"/>
  <c r="K10"/>
  <c r="K7" s="1"/>
  <c r="D10"/>
  <c r="C7"/>
  <c r="O10"/>
  <c r="O7" s="1"/>
  <c r="K20"/>
  <c r="K15" s="1"/>
  <c r="L20"/>
  <c r="L15" s="1"/>
  <c r="D20"/>
  <c r="F20"/>
  <c r="F15" s="1"/>
  <c r="I20"/>
  <c r="I15" s="1"/>
  <c r="O20"/>
  <c r="O15" s="1"/>
  <c r="H20"/>
  <c r="H15" s="1"/>
  <c r="N20"/>
  <c r="N15" s="1"/>
  <c r="M20"/>
  <c r="M15" s="1"/>
  <c r="E20"/>
  <c r="E15" s="1"/>
  <c r="J20"/>
  <c r="J15" s="1"/>
  <c r="G20"/>
  <c r="G15" s="1"/>
  <c r="C45"/>
  <c r="G27" i="8"/>
  <c r="F19"/>
  <c r="G19" s="1"/>
  <c r="G50"/>
  <c r="F49"/>
  <c r="G49" s="1"/>
  <c r="G72" i="7"/>
  <c r="F71"/>
  <c r="G71" s="1"/>
  <c r="G14" i="8"/>
  <c r="F13"/>
  <c r="G11" i="9"/>
  <c r="F10"/>
  <c r="G10" s="1"/>
  <c r="G39" i="8"/>
  <c r="F38"/>
  <c r="G38" s="1"/>
  <c r="G3" i="9"/>
  <c r="E2" i="8"/>
  <c r="G10" i="12"/>
  <c r="F9"/>
  <c r="G9" s="1"/>
  <c r="F2" i="10"/>
  <c r="G2" s="1"/>
  <c r="G34" i="7"/>
  <c r="F33"/>
  <c r="G33" s="1"/>
  <c r="G13"/>
  <c r="G3" i="12"/>
  <c r="G47" i="9"/>
  <c r="F46"/>
  <c r="G46" s="1"/>
  <c r="G6" i="12"/>
  <c r="F5"/>
  <c r="G5" s="1"/>
  <c r="G27" i="6"/>
  <c r="F26"/>
  <c r="G14" i="5"/>
  <c r="F13"/>
  <c r="G13" s="1"/>
  <c r="G19" i="9"/>
  <c r="F18"/>
  <c r="G18" s="1"/>
  <c r="G28"/>
  <c r="F27"/>
  <c r="G27" s="1"/>
  <c r="G4" i="5"/>
  <c r="F3"/>
  <c r="P35" i="1" l="1"/>
  <c r="Q35" s="1"/>
  <c r="F2" i="7"/>
  <c r="G2" s="1"/>
  <c r="P71" i="1"/>
  <c r="Q71" s="1"/>
  <c r="C5"/>
  <c r="P25"/>
  <c r="Q25" s="1"/>
  <c r="P10"/>
  <c r="Q10" s="1"/>
  <c r="D7"/>
  <c r="O59"/>
  <c r="J59"/>
  <c r="E59"/>
  <c r="D59"/>
  <c r="L59"/>
  <c r="K59"/>
  <c r="F59"/>
  <c r="N59"/>
  <c r="H59"/>
  <c r="G59"/>
  <c r="M59"/>
  <c r="I59"/>
  <c r="P47"/>
  <c r="Q47" s="1"/>
  <c r="P20"/>
  <c r="Q20" s="1"/>
  <c r="G45"/>
  <c r="L45"/>
  <c r="O45"/>
  <c r="E45"/>
  <c r="F45"/>
  <c r="I45"/>
  <c r="J45"/>
  <c r="H45"/>
  <c r="N45"/>
  <c r="D45"/>
  <c r="K45"/>
  <c r="M45"/>
  <c r="P54"/>
  <c r="Q54" s="1"/>
  <c r="P56"/>
  <c r="Q56" s="1"/>
  <c r="G55"/>
  <c r="M55"/>
  <c r="O55"/>
  <c r="E55"/>
  <c r="D55"/>
  <c r="H55"/>
  <c r="J55"/>
  <c r="N55"/>
  <c r="K55"/>
  <c r="I55"/>
  <c r="L55"/>
  <c r="F55"/>
  <c r="P33"/>
  <c r="Q33" s="1"/>
  <c r="P66"/>
  <c r="Q66" s="1"/>
  <c r="P57"/>
  <c r="Q57" s="1"/>
  <c r="D15"/>
  <c r="P15" s="1"/>
  <c r="Q15" s="1"/>
  <c r="F2" i="5"/>
  <c r="G2" s="1"/>
  <c r="G3"/>
  <c r="G26" i="6"/>
  <c r="F2"/>
  <c r="G2" s="1"/>
  <c r="F2" i="9"/>
  <c r="G2" s="1"/>
  <c r="F2" i="8"/>
  <c r="G2" s="1"/>
  <c r="G13"/>
  <c r="F2" i="12"/>
  <c r="G2" s="1"/>
  <c r="I5" i="1" l="1"/>
  <c r="P55"/>
  <c r="Q55" s="1"/>
  <c r="M5"/>
  <c r="H5"/>
  <c r="J5"/>
  <c r="O5"/>
  <c r="K5"/>
  <c r="P45"/>
  <c r="Q45" s="1"/>
  <c r="L5"/>
  <c r="N5"/>
  <c r="F5"/>
  <c r="G5"/>
  <c r="P59"/>
  <c r="Q59" s="1"/>
  <c r="P7"/>
  <c r="Q7" s="1"/>
  <c r="D5"/>
  <c r="E5"/>
  <c r="P5" l="1"/>
  <c r="Q5" s="1"/>
</calcChain>
</file>

<file path=xl/sharedStrings.xml><?xml version="1.0" encoding="utf-8"?>
<sst xmlns="http://schemas.openxmlformats.org/spreadsheetml/2006/main" count="597" uniqueCount="434">
  <si>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</si>
  <si>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</si>
  <si>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</si>
  <si>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</si>
  <si>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</si>
  <si>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</si>
  <si>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</si>
  <si>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</si>
  <si>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</si>
  <si>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</si>
  <si>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</si>
  <si>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</si>
  <si>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</si>
  <si>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</si>
  <si>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</si>
  <si>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</si>
  <si>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</si>
  <si>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</si>
  <si>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</si>
  <si>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</si>
  <si>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</si>
  <si>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</si>
  <si>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</si>
  <si>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</si>
  <si>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</si>
  <si>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</si>
  <si>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</si>
  <si>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</si>
  <si>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</si>
  <si>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</si>
  <si>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</si>
  <si>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</si>
  <si>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</si>
  <si>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</si>
  <si>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</si>
  <si>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</si>
  <si>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</si>
  <si>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</si>
  <si>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</si>
  <si>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</si>
  <si>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</si>
  <si>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</si>
  <si>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</si>
  <si>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</si>
  <si>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</si>
  <si>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</si>
  <si>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</si>
  <si>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</si>
  <si>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</si>
  <si>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</si>
  <si>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</si>
  <si>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</si>
  <si>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</si>
  <si>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</si>
  <si>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</si>
  <si>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</si>
  <si>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</si>
  <si>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</si>
  <si>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</si>
  <si>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</si>
  <si>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</si>
  <si>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</si>
  <si>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</si>
  <si>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</si>
  <si>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</si>
  <si>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</si>
  <si>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</si>
  <si>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</si>
  <si>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</si>
  <si>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</si>
  <si>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</si>
  <si>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</si>
  <si>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</si>
  <si>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</si>
  <si>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</si>
  <si>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</si>
  <si>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</si>
  <si>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</si>
  <si>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</si>
  <si>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</si>
  <si>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</si>
  <si>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</si>
  <si>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</si>
  <si>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</si>
  <si>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</si>
  <si>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</si>
  <si>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Zapopan, Jalisco.</t>
  </si>
  <si>
    <t>Objeto del Gasto</t>
  </si>
  <si>
    <t>PRESUPUESTO AUTORIZADO 2015</t>
  </si>
  <si>
    <t>PRIMER MODIFICACIÓN 2015</t>
  </si>
  <si>
    <t>Variación</t>
  </si>
  <si>
    <t>SERVICIOS PERSONALES</t>
  </si>
  <si>
    <t>MATERIALES Y SUMINISTROS</t>
  </si>
  <si>
    <t>SERVICIOS GENERALES</t>
  </si>
  <si>
    <t>TRANSFERENCIAS, ASIGNACIONES, SUBSIDIOS Y OTRAS  AYUDAS</t>
  </si>
  <si>
    <t xml:space="preserve">BIENES MUEBLES, INMUEBLES E  INTANGIBLES </t>
  </si>
  <si>
    <t>INVERSIÓN PÚBLICA</t>
  </si>
  <si>
    <t>INVERSIONES FINANCIERAS Y OTRAS PROVISIONES</t>
  </si>
  <si>
    <t>DEUDA  PÚBLICA</t>
  </si>
  <si>
    <t>DESCRIPCIÓN</t>
  </si>
  <si>
    <t>Inicial</t>
  </si>
  <si>
    <t>%</t>
  </si>
  <si>
    <t>LLenado por Total Partida Modificada</t>
  </si>
  <si>
    <t>Llenado por Variación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</si>
  <si>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</si>
  <si>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</si>
  <si>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</si>
  <si>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</si>
  <si>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</si>
  <si>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</si>
  <si>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</si>
  <si>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</si>
  <si>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</si>
  <si>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</si>
  <si>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</si>
  <si>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</si>
  <si>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</si>
  <si>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</si>
  <si>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</si>
  <si>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</si>
  <si>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</si>
  <si>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</si>
  <si>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</si>
  <si>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</si>
  <si>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</si>
  <si>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</si>
  <si>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</si>
  <si>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</si>
  <si>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</si>
  <si>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</si>
  <si>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</si>
  <si>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</si>
  <si>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</si>
  <si>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</si>
  <si>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</si>
  <si>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</si>
  <si>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</si>
  <si>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</si>
  <si>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</si>
  <si>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</si>
  <si>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IMPUESTO SOBRE NÓMINAS Y OTROS QUE SE DERIVEN DE UNA RELACIÓN LABORAL</t>
  </si>
  <si>
    <t>Impuesto sobre nóminas</t>
  </si>
  <si>
    <t>Otros impuestos derivados de una relación laboral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</si>
  <si>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</si>
  <si>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</si>
  <si>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</si>
  <si>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</si>
  <si>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</si>
  <si>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</si>
  <si>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</si>
  <si>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</si>
  <si>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</si>
  <si>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</si>
  <si>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</si>
  <si>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</si>
  <si>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</si>
  <si>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</si>
  <si>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</si>
  <si>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</si>
  <si>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</si>
  <si>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</si>
  <si>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</si>
  <si>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</si>
  <si>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</si>
  <si>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</si>
  <si>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</si>
  <si>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</si>
  <si>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</si>
  <si>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</si>
  <si>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</si>
  <si>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</si>
  <si>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</si>
  <si>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</si>
  <si>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</si>
  <si>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</si>
  <si>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</si>
  <si>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</si>
  <si>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</si>
  <si>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</si>
  <si>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</si>
  <si>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</si>
  <si>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</si>
  <si>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</si>
  <si>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</si>
  <si>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</si>
  <si>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</si>
  <si>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</si>
  <si>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</si>
  <si>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</si>
  <si>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</si>
  <si>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</si>
  <si>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</si>
  <si>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</si>
  <si>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</si>
  <si>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</si>
  <si>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</si>
  <si>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</si>
  <si>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</si>
  <si>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</si>
  <si>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</si>
  <si>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</si>
  <si>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</si>
  <si>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</si>
  <si>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</si>
  <si>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</si>
  <si>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</si>
  <si>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</si>
  <si>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</si>
  <si>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</si>
  <si>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</si>
  <si>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</si>
  <si>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</si>
  <si>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</si>
  <si>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</si>
  <si>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</si>
  <si>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</si>
  <si>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</si>
  <si>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</si>
  <si>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</si>
  <si>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</si>
  <si>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</si>
  <si>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</si>
  <si>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</si>
  <si>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</si>
  <si>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</si>
  <si>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</si>
  <si>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</si>
  <si>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</si>
  <si>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</si>
  <si>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</si>
  <si>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</si>
  <si>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</si>
  <si>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</si>
  <si>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</si>
  <si>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</si>
  <si>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</si>
  <si>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</si>
  <si>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</si>
  <si>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</si>
  <si>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</si>
  <si>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</si>
  <si>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</si>
  <si>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</si>
  <si>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</si>
  <si>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</si>
  <si>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</si>
  <si>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</si>
  <si>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</si>
  <si>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</si>
  <si>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</si>
  <si>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</si>
  <si>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</si>
  <si>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</si>
  <si>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</si>
  <si>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</si>
  <si>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</si>
  <si>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</si>
  <si>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</si>
  <si>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</si>
  <si>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</si>
  <si>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</si>
  <si>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</si>
  <si>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</si>
  <si>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</si>
  <si>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</si>
  <si>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</si>
  <si>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</si>
  <si>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</si>
  <si>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</si>
  <si>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</si>
  <si>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</si>
  <si>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</si>
  <si>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</si>
  <si>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</si>
  <si>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</si>
  <si>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</si>
  <si>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</si>
  <si>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</si>
  <si>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</si>
  <si>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</si>
  <si>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</si>
  <si>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</si>
  <si>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</si>
  <si>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</si>
  <si>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</si>
  <si>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</si>
  <si>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</si>
  <si>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</si>
  <si>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</si>
  <si>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</si>
  <si>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</si>
  <si>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</si>
  <si>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</si>
  <si>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</si>
  <si>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</si>
  <si>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</si>
  <si>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</si>
  <si>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</si>
  <si>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</si>
  <si>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</si>
  <si>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</si>
  <si>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</si>
  <si>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</si>
  <si>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</si>
  <si>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</si>
  <si>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</si>
  <si>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</si>
  <si>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</si>
  <si>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</si>
  <si>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</si>
  <si>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</si>
  <si>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</si>
  <si>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Subsidios a entidades federativas y municipios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</si>
  <si>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</si>
  <si>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</si>
  <si>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</si>
  <si>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</si>
  <si>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</si>
  <si>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</si>
  <si>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</si>
  <si>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</si>
  <si>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</si>
  <si>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</si>
  <si>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</si>
  <si>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</si>
  <si>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</si>
  <si>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</si>
  <si>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</si>
  <si>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</si>
  <si>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</si>
  <si>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</si>
  <si>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</si>
  <si>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</si>
  <si>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</si>
  <si>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 xml:space="preserve">DONATIVOS 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</si>
  <si>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</si>
  <si>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</si>
  <si>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</si>
  <si>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</si>
  <si>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</si>
  <si>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</si>
  <si>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</si>
  <si>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</si>
  <si>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</si>
  <si>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</si>
  <si>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</si>
  <si>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</si>
  <si>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</si>
  <si>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</si>
  <si>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</si>
  <si>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</si>
  <si>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</si>
  <si>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</si>
  <si>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</si>
  <si>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</si>
  <si>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</si>
  <si>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</si>
  <si>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</si>
  <si>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laboratorio</t>
  </si>
  <si>
    <t>VEHÍCULOS Y EQUIPO DE TRANSPORTE</t>
  </si>
  <si>
    <t>Automóviles y camiones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</si>
  <si>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</si>
  <si>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</si>
  <si>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</si>
  <si>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</si>
  <si>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</si>
  <si>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</si>
  <si>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</si>
  <si>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</si>
  <si>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</si>
  <si>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</si>
  <si>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</si>
  <si>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</si>
  <si>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</si>
  <si>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</si>
  <si>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</si>
  <si>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</si>
  <si>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</si>
  <si>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</si>
  <si>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</si>
  <si>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</si>
  <si>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</si>
  <si>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</si>
  <si>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</si>
  <si>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</si>
  <si>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</si>
  <si>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</si>
  <si>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</si>
  <si>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</si>
  <si>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</si>
  <si>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</si>
  <si>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</si>
  <si>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</si>
  <si>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</si>
  <si>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</si>
  <si>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</si>
  <si>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</si>
  <si>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</si>
  <si>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</si>
  <si>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</si>
  <si>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</si>
  <si>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</si>
  <si>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</si>
  <si>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</si>
  <si>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</si>
  <si>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</si>
  <si>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</si>
  <si>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</si>
  <si>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</si>
  <si>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</si>
  <si>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</si>
  <si>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</si>
  <si>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</si>
  <si>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</si>
  <si>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</si>
  <si>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</si>
  <si>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</si>
  <si>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</si>
  <si>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</si>
  <si>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</si>
  <si>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</si>
  <si>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</si>
  <si>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 xml:space="preserve">AMORTIZACIÓN DE LA DEUDA PÚBLICA </t>
  </si>
  <si>
    <t>Amortización de la deuda interna con instituciones de crédito</t>
  </si>
  <si>
    <t>INTERESES DE LA DEUDA PÚBLICA</t>
  </si>
  <si>
    <t>Intereses de la deuda interna con instituciones  de crédito</t>
  </si>
  <si>
    <t>GASTOS DE LA DEUDA PÚBLICA</t>
  </si>
  <si>
    <t>Gastos de la deuda pública interna</t>
  </si>
  <si>
    <t>COSTO POR COBERTURAS</t>
  </si>
  <si>
    <t>Costos por cobertura de la deuda pública interna</t>
  </si>
  <si>
    <t>ADEUDOS DE EJERCICIOS FISCALES ANTERIORES (ADEFAS)</t>
  </si>
  <si>
    <t>ADEFAS</t>
  </si>
  <si>
    <t>Calendario de Presupuesto de Egresos del Ejercicio Fiscal 2016</t>
  </si>
  <si>
    <t>Calendario de Presupuesto de Egresos del Ejercicio Fiscal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</si>
</sst>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&quot;$&quot;* #,##0_-;\-&quot;$&quot;* #,##0_-;_-&quot;$&quot;* &quot;-&quot;??_-;_-@"/>
    <numFmt numFmtId="165" formatCode="_-&quot;$&quot;* #,##0.00_-;\-&quot;$&quot;* #,##0.00_-;_-&quot;$&quot;* &quot;-&quot;??_-;_-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mbria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2D69B"/>
        <bgColor rgb="FFC2D69B"/>
      </patternFill>
    </fill>
    <fill>
      <patternFill patternType="solid">
        <fgColor rgb="FF999999"/>
        <bgColor rgb="FF999999"/>
      </patternFill>
    </fill>
    <fill>
      <patternFill patternType="solid">
        <fgColor rgb="FFEAF1DD"/>
        <bgColor rgb="FFEAF1D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1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0" xfId="2" applyFont="1" applyAlignment="1"/>
    <xf numFmtId="0" fontId="9" fillId="0" borderId="11" xfId="2" applyFont="1" applyBorder="1" applyAlignment="1">
      <alignment horizontal="center" vertical="center" wrapText="1"/>
    </xf>
    <xf numFmtId="3" fontId="9" fillId="0" borderId="11" xfId="2" applyNumberFormat="1" applyFont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 wrapText="1"/>
    </xf>
    <xf numFmtId="3" fontId="9" fillId="3" borderId="11" xfId="2" applyNumberFormat="1" applyFont="1" applyFill="1" applyBorder="1" applyAlignment="1">
      <alignment horizontal="right" vertical="center"/>
    </xf>
    <xf numFmtId="9" fontId="9" fillId="3" borderId="11" xfId="2" applyNumberFormat="1" applyFont="1" applyFill="1" applyBorder="1" applyAlignment="1">
      <alignment horizontal="right" vertical="center"/>
    </xf>
    <xf numFmtId="3" fontId="9" fillId="4" borderId="11" xfId="2" applyNumberFormat="1" applyFont="1" applyFill="1" applyBorder="1" applyAlignment="1">
      <alignment horizontal="right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left" vertical="center" wrapText="1"/>
    </xf>
    <xf numFmtId="3" fontId="9" fillId="5" borderId="11" xfId="2" applyNumberFormat="1" applyFont="1" applyFill="1" applyBorder="1" applyAlignment="1">
      <alignment horizontal="right" vertical="center"/>
    </xf>
    <xf numFmtId="9" fontId="9" fillId="5" borderId="11" xfId="2" applyNumberFormat="1" applyFont="1" applyFill="1" applyBorder="1" applyAlignment="1">
      <alignment horizontal="right" vertical="center"/>
    </xf>
    <xf numFmtId="3" fontId="9" fillId="6" borderId="11" xfId="2" applyNumberFormat="1" applyFont="1" applyFill="1" applyBorder="1" applyAlignment="1">
      <alignment horizontal="right" vertical="center"/>
    </xf>
    <xf numFmtId="0" fontId="11" fillId="7" borderId="11" xfId="2" applyFont="1" applyFill="1" applyBorder="1" applyAlignment="1">
      <alignment horizontal="center" vertical="center"/>
    </xf>
    <xf numFmtId="0" fontId="11" fillId="0" borderId="11" xfId="2" applyFont="1" applyBorder="1" applyAlignment="1">
      <alignment horizontal="left" vertical="center" wrapText="1"/>
    </xf>
    <xf numFmtId="3" fontId="11" fillId="0" borderId="11" xfId="2" applyNumberFormat="1" applyFont="1" applyBorder="1" applyAlignment="1">
      <alignment horizontal="right" vertical="center"/>
    </xf>
    <xf numFmtId="3" fontId="9" fillId="0" borderId="11" xfId="2" applyNumberFormat="1" applyFont="1" applyBorder="1" applyAlignment="1">
      <alignment horizontal="right" vertical="center"/>
    </xf>
    <xf numFmtId="9" fontId="9" fillId="0" borderId="11" xfId="2" applyNumberFormat="1" applyFont="1" applyBorder="1" applyAlignment="1">
      <alignment horizontal="right" vertical="center"/>
    </xf>
    <xf numFmtId="3" fontId="11" fillId="8" borderId="11" xfId="2" applyNumberFormat="1" applyFont="1" applyFill="1" applyBorder="1" applyAlignment="1">
      <alignment horizontal="right" vertical="center"/>
    </xf>
    <xf numFmtId="4" fontId="11" fillId="0" borderId="11" xfId="2" applyNumberFormat="1" applyFont="1" applyBorder="1" applyAlignment="1">
      <alignment horizontal="right" vertical="center"/>
    </xf>
    <xf numFmtId="0" fontId="11" fillId="0" borderId="11" xfId="2" applyFont="1" applyBorder="1" applyAlignment="1">
      <alignment horizontal="center" vertical="center"/>
    </xf>
    <xf numFmtId="3" fontId="11" fillId="5" borderId="11" xfId="2" applyNumberFormat="1" applyFont="1" applyFill="1" applyBorder="1" applyAlignment="1">
      <alignment horizontal="right" vertical="center"/>
    </xf>
    <xf numFmtId="9" fontId="11" fillId="5" borderId="11" xfId="2" applyNumberFormat="1" applyFont="1" applyFill="1" applyBorder="1" applyAlignment="1">
      <alignment horizontal="right" vertical="center"/>
    </xf>
    <xf numFmtId="9" fontId="11" fillId="0" borderId="11" xfId="2" applyNumberFormat="1" applyFont="1" applyBorder="1" applyAlignment="1">
      <alignment horizontal="right" vertical="center"/>
    </xf>
    <xf numFmtId="0" fontId="9" fillId="3" borderId="11" xfId="2" applyFont="1" applyFill="1" applyBorder="1" applyAlignment="1">
      <alignment vertical="center" wrapText="1"/>
    </xf>
    <xf numFmtId="0" fontId="9" fillId="5" borderId="11" xfId="2" applyFont="1" applyFill="1" applyBorder="1" applyAlignment="1">
      <alignment vertical="center" wrapText="1"/>
    </xf>
    <xf numFmtId="0" fontId="11" fillId="7" borderId="11" xfId="2" applyFont="1" applyFill="1" applyBorder="1" applyAlignment="1">
      <alignment vertical="center" wrapText="1"/>
    </xf>
    <xf numFmtId="3" fontId="11" fillId="7" borderId="11" xfId="2" applyNumberFormat="1" applyFont="1" applyFill="1" applyBorder="1" applyAlignment="1">
      <alignment vertical="center" wrapText="1"/>
    </xf>
    <xf numFmtId="9" fontId="11" fillId="7" borderId="11" xfId="2" applyNumberFormat="1" applyFont="1" applyFill="1" applyBorder="1" applyAlignment="1">
      <alignment vertical="center" wrapText="1"/>
    </xf>
    <xf numFmtId="0" fontId="12" fillId="7" borderId="11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vertical="center" wrapText="1"/>
    </xf>
    <xf numFmtId="0" fontId="12" fillId="0" borderId="11" xfId="2" applyFont="1" applyBorder="1" applyAlignment="1">
      <alignment horizontal="center" vertical="center"/>
    </xf>
    <xf numFmtId="0" fontId="12" fillId="0" borderId="11" xfId="2" applyFont="1" applyBorder="1" applyAlignment="1">
      <alignment vertical="center" wrapText="1"/>
    </xf>
    <xf numFmtId="3" fontId="12" fillId="0" borderId="11" xfId="2" applyNumberFormat="1" applyFont="1" applyBorder="1" applyAlignment="1">
      <alignment vertical="center" wrapText="1"/>
    </xf>
    <xf numFmtId="3" fontId="12" fillId="7" borderId="11" xfId="2" applyNumberFormat="1" applyFont="1" applyFill="1" applyBorder="1" applyAlignment="1">
      <alignment vertical="center" wrapText="1"/>
    </xf>
    <xf numFmtId="0" fontId="12" fillId="7" borderId="0" xfId="2" applyFont="1" applyFill="1" applyBorder="1"/>
    <xf numFmtId="0" fontId="12" fillId="7" borderId="0" xfId="2" applyFont="1" applyFill="1" applyBorder="1" applyAlignment="1">
      <alignment wrapText="1"/>
    </xf>
    <xf numFmtId="164" fontId="12" fillId="7" borderId="0" xfId="2" applyNumberFormat="1" applyFont="1" applyFill="1" applyBorder="1"/>
    <xf numFmtId="164" fontId="11" fillId="0" borderId="0" xfId="2" applyNumberFormat="1" applyFont="1"/>
    <xf numFmtId="3" fontId="11" fillId="7" borderId="11" xfId="2" applyNumberFormat="1" applyFont="1" applyFill="1" applyBorder="1" applyAlignment="1">
      <alignment horizontal="right" vertical="center"/>
    </xf>
    <xf numFmtId="9" fontId="11" fillId="7" borderId="11" xfId="2" applyNumberFormat="1" applyFont="1" applyFill="1" applyBorder="1" applyAlignment="1">
      <alignment horizontal="right" vertical="center"/>
    </xf>
    <xf numFmtId="0" fontId="11" fillId="0" borderId="11" xfId="2" applyFont="1" applyBorder="1" applyAlignment="1">
      <alignment vertical="center" wrapText="1"/>
    </xf>
    <xf numFmtId="3" fontId="11" fillId="0" borderId="11" xfId="2" applyNumberFormat="1" applyFont="1" applyBorder="1" applyAlignment="1">
      <alignment vertical="center" wrapText="1"/>
    </xf>
    <xf numFmtId="0" fontId="11" fillId="7" borderId="0" xfId="2" applyFont="1" applyFill="1" applyAlignment="1">
      <alignment horizontal="center" vertical="center"/>
    </xf>
    <xf numFmtId="0" fontId="11" fillId="7" borderId="0" xfId="2" applyFont="1" applyFill="1" applyAlignment="1">
      <alignment vertical="center" wrapText="1"/>
    </xf>
    <xf numFmtId="3" fontId="11" fillId="7" borderId="0" xfId="2" applyNumberFormat="1" applyFont="1" applyFill="1" applyAlignment="1">
      <alignment horizontal="right" vertical="center"/>
    </xf>
    <xf numFmtId="3" fontId="11" fillId="7" borderId="0" xfId="2" applyNumberFormat="1" applyFont="1" applyFill="1" applyAlignment="1">
      <alignment vertical="center" wrapText="1"/>
    </xf>
    <xf numFmtId="9" fontId="11" fillId="7" borderId="0" xfId="2" applyNumberFormat="1" applyFont="1" applyFill="1" applyAlignment="1">
      <alignment horizontal="right" vertical="center"/>
    </xf>
    <xf numFmtId="3" fontId="11" fillId="7" borderId="11" xfId="2" applyNumberFormat="1" applyFont="1" applyFill="1" applyBorder="1" applyAlignment="1">
      <alignment horizontal="right" vertical="center" wrapText="1"/>
    </xf>
    <xf numFmtId="9" fontId="11" fillId="7" borderId="11" xfId="2" applyNumberFormat="1" applyFont="1" applyFill="1" applyBorder="1" applyAlignment="1">
      <alignment horizontal="right" vertical="center" wrapText="1"/>
    </xf>
    <xf numFmtId="3" fontId="11" fillId="0" borderId="11" xfId="2" applyNumberFormat="1" applyFont="1" applyBorder="1" applyAlignment="1">
      <alignment horizontal="right" vertical="center" wrapText="1"/>
    </xf>
    <xf numFmtId="0" fontId="11" fillId="7" borderId="11" xfId="2" applyFont="1" applyFill="1" applyBorder="1" applyAlignment="1">
      <alignment horizontal="left" vertical="center" wrapText="1"/>
    </xf>
    <xf numFmtId="0" fontId="8" fillId="7" borderId="0" xfId="2" applyFont="1" applyFill="1" applyBorder="1"/>
    <xf numFmtId="0" fontId="8" fillId="7" borderId="0" xfId="2" applyFont="1" applyFill="1" applyBorder="1" applyAlignment="1">
      <alignment wrapText="1"/>
    </xf>
    <xf numFmtId="164" fontId="8" fillId="7" borderId="0" xfId="2" applyNumberFormat="1" applyFont="1" applyFill="1" applyBorder="1"/>
    <xf numFmtId="164" fontId="13" fillId="0" borderId="0" xfId="2" applyNumberFormat="1" applyFont="1" applyAlignment="1">
      <alignment shrinkToFit="1"/>
    </xf>
    <xf numFmtId="165" fontId="8" fillId="7" borderId="0" xfId="2" applyNumberFormat="1" applyFont="1" applyFill="1" applyBorder="1"/>
    <xf numFmtId="165" fontId="10" fillId="0" borderId="0" xfId="2" applyNumberFormat="1" applyFont="1" applyAlignment="1">
      <alignment shrinkToFit="1"/>
    </xf>
    <xf numFmtId="3" fontId="11" fillId="7" borderId="11" xfId="2" applyNumberFormat="1" applyFont="1" applyFill="1" applyBorder="1" applyAlignment="1">
      <alignment vertical="center"/>
    </xf>
    <xf numFmtId="0" fontId="14" fillId="7" borderId="12" xfId="2" applyFont="1" applyFill="1" applyBorder="1" applyAlignment="1">
      <alignment horizontal="center" vertical="center"/>
    </xf>
    <xf numFmtId="0" fontId="14" fillId="7" borderId="12" xfId="2" applyFont="1" applyFill="1" applyBorder="1" applyAlignment="1">
      <alignment vertical="center" wrapText="1"/>
    </xf>
    <xf numFmtId="164" fontId="8" fillId="0" borderId="0" xfId="2" applyNumberFormat="1" applyFont="1"/>
    <xf numFmtId="164" fontId="10" fillId="0" borderId="0" xfId="2" applyNumberFormat="1" applyFont="1"/>
    <xf numFmtId="0" fontId="8" fillId="0" borderId="0" xfId="2" applyFont="1"/>
    <xf numFmtId="0" fontId="1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vertical="center" wrapText="1"/>
    </xf>
    <xf numFmtId="164" fontId="15" fillId="7" borderId="0" xfId="2" applyNumberFormat="1" applyFont="1" applyFill="1" applyBorder="1" applyAlignment="1">
      <alignment vertical="center" wrapText="1"/>
    </xf>
    <xf numFmtId="0" fontId="15" fillId="7" borderId="0" xfId="2" applyFont="1" applyFill="1" applyAlignment="1">
      <alignment horizontal="center" vertical="center"/>
    </xf>
    <xf numFmtId="0" fontId="15" fillId="7" borderId="0" xfId="2" applyFont="1" applyFill="1" applyAlignment="1">
      <alignment vertical="center" wrapText="1"/>
    </xf>
    <xf numFmtId="164" fontId="15" fillId="7" borderId="0" xfId="2" applyNumberFormat="1" applyFont="1" applyFill="1" applyAlignment="1">
      <alignment vertical="center" wrapText="1"/>
    </xf>
    <xf numFmtId="43" fontId="3" fillId="0" borderId="0" xfId="1" applyFont="1"/>
    <xf numFmtId="43" fontId="7" fillId="0" borderId="8" xfId="1" applyFont="1" applyBorder="1" applyAlignment="1">
      <alignment vertical="center" wrapText="1"/>
    </xf>
    <xf numFmtId="43" fontId="4" fillId="0" borderId="9" xfId="1" applyFont="1" applyBorder="1" applyAlignment="1">
      <alignment vertical="center" wrapText="1"/>
    </xf>
    <xf numFmtId="43" fontId="7" fillId="0" borderId="9" xfId="1" applyFont="1" applyBorder="1" applyAlignment="1">
      <alignment vertical="center" wrapText="1"/>
    </xf>
    <xf numFmtId="43" fontId="7" fillId="0" borderId="7" xfId="1" applyFont="1" applyBorder="1" applyAlignment="1">
      <alignment vertical="center" wrapText="1"/>
    </xf>
    <xf numFmtId="43" fontId="3" fillId="0" borderId="0" xfId="0" applyNumberFormat="1" applyFont="1"/>
    <xf numFmtId="43" fontId="7" fillId="0" borderId="6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9" borderId="0" xfId="0" applyFont="1" applyFill="1"/>
    <xf numFmtId="0" fontId="4" fillId="0" borderId="9" xfId="0" applyFont="1" applyBorder="1" applyAlignment="1">
      <alignment horizontal="center" vertical="center" wrapText="1"/>
    </xf>
    <xf numFmtId="0" fontId="9" fillId="5" borderId="18" xfId="2" applyFont="1" applyFill="1" applyBorder="1" applyAlignment="1">
      <alignment horizontal="center" vertical="center"/>
    </xf>
    <xf numFmtId="43" fontId="7" fillId="0" borderId="3" xfId="1" applyFont="1" applyBorder="1" applyAlignment="1">
      <alignment vertical="center" wrapText="1"/>
    </xf>
    <xf numFmtId="43" fontId="4" fillId="0" borderId="10" xfId="1" applyFont="1" applyBorder="1" applyAlignment="1">
      <alignment vertical="center" wrapText="1"/>
    </xf>
    <xf numFmtId="43" fontId="7" fillId="0" borderId="10" xfId="1" applyFont="1" applyBorder="1" applyAlignment="1">
      <alignment vertical="center" wrapText="1"/>
    </xf>
    <xf numFmtId="43" fontId="7" fillId="0" borderId="6" xfId="1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 vertical="top"/>
    </xf>
    <xf numFmtId="0" fontId="6" fillId="9" borderId="16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1">
    <dxf>
      <fill>
        <patternFill patternType="solid">
          <fgColor rgb="FFFABF8F"/>
          <bgColor rgb="FFFABF8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745435</xdr:colOff>
      <xdr:row>2</xdr:row>
      <xdr:rowOff>3734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5435" cy="927659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1</xdr:col>
      <xdr:colOff>754960</xdr:colOff>
      <xdr:row>1</xdr:row>
      <xdr:rowOff>479984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745435" cy="927659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2" name="image00.png" descr="C:\Documents and Settings\mfv-dt\Configuración local\Archivos temporales de Internet\Content.IE5\G9YBWLQB\MC900434750[2]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3" name="image00.png" descr="C:\Documents and Settings\mfv-dt\Configuración local\Archivos temporales de Internet\Content.IE5\G9YBWLQB\MC900434750[2]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238125</xdr:rowOff>
    </xdr:from>
    <xdr:to>
      <xdr:col>1</xdr:col>
      <xdr:colOff>3143250</xdr:colOff>
      <xdr:row>1</xdr:row>
      <xdr:rowOff>57150</xdr:rowOff>
    </xdr:to>
    <xdr:pic>
      <xdr:nvPicPr>
        <xdr:cNvPr id="2" name="image03.png" descr="C:\Documents and Settings\mfv-dt\Configuración local\Archivos temporales de Internet\Content.IE5\G9YBWLQB\MC900434750[2]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238125"/>
          <a:ext cx="0" cy="3714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0"/>
  <sheetViews>
    <sheetView workbookViewId="0">
      <pane xSplit="3" ySplit="6" topLeftCell="M7" activePane="bottomRight" state="frozen"/>
      <selection pane="topRight" activeCell="D1" sqref="D1"/>
      <selection pane="bottomLeft" activeCell="A6" sqref="A6"/>
      <selection pane="bottomRight" activeCell="R1" sqref="R1"/>
    </sheetView>
  </sheetViews>
  <sheetFormatPr baseColWidth="10" defaultRowHeight="12"/>
  <cols>
    <col min="1" max="1" width="0" style="2" hidden="1" customWidth="1"/>
    <col min="2" max="2" width="25.5703125" style="2" customWidth="1"/>
    <col min="3" max="3" width="15.5703125" style="2" bestFit="1" customWidth="1"/>
    <col min="4" max="4" width="16.7109375" style="2" bestFit="1" customWidth="1"/>
    <col min="5" max="15" width="14.140625" style="2" bestFit="1" customWidth="1"/>
    <col min="16" max="16" width="14.140625" style="2" hidden="1" customWidth="1"/>
    <col min="17" max="17" width="0" style="2" hidden="1" customWidth="1"/>
    <col min="18" max="16384" width="11.42578125" style="2"/>
  </cols>
  <sheetData>
    <row r="1" spans="1:17" ht="36.6" customHeight="1">
      <c r="B1" s="105" t="s">
        <v>86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</row>
    <row r="2" spans="1:17" ht="36.75" customHeight="1" thickBot="1">
      <c r="B2" s="108" t="s">
        <v>432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17" ht="12.75" thickBot="1">
      <c r="B3" s="1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97" t="s">
        <v>12</v>
      </c>
    </row>
    <row r="4" spans="1:17">
      <c r="B4" s="88"/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91"/>
      <c r="O4" s="92"/>
    </row>
    <row r="5" spans="1:17" ht="12.75" thickBot="1">
      <c r="B5" s="87" t="s">
        <v>13</v>
      </c>
      <c r="C5" s="86">
        <f>SUM(C7,C15,C25,C35,C45,C55,C59,C71,C78)</f>
        <v>6100000000.000001</v>
      </c>
      <c r="D5" s="86">
        <f t="shared" ref="D5:O5" si="0">SUM(D7,D15,D25,D35,D45,D55,D59,D71,D78)</f>
        <v>4036353916.8700008</v>
      </c>
      <c r="E5" s="86">
        <f t="shared" si="0"/>
        <v>426708269.46999997</v>
      </c>
      <c r="F5" s="86">
        <f t="shared" si="0"/>
        <v>205160000.78</v>
      </c>
      <c r="G5" s="86">
        <f t="shared" si="0"/>
        <v>140976590.97</v>
      </c>
      <c r="H5" s="86">
        <f t="shared" si="0"/>
        <v>282031491.94999999</v>
      </c>
      <c r="I5" s="86">
        <f t="shared" si="0"/>
        <v>164136000.65000001</v>
      </c>
      <c r="J5" s="86">
        <f t="shared" si="0"/>
        <v>139126986.72999999</v>
      </c>
      <c r="K5" s="86">
        <f t="shared" si="0"/>
        <v>152512589.58999997</v>
      </c>
      <c r="L5" s="86">
        <f t="shared" si="0"/>
        <v>167305749.98999998</v>
      </c>
      <c r="M5" s="86">
        <f t="shared" si="0"/>
        <v>151984883.34999996</v>
      </c>
      <c r="N5" s="86">
        <f t="shared" si="0"/>
        <v>111918596.89</v>
      </c>
      <c r="O5" s="86">
        <f t="shared" si="0"/>
        <v>121784922.76000001</v>
      </c>
      <c r="P5" s="85">
        <f>SUM(D5:O5)</f>
        <v>6100000000.000001</v>
      </c>
      <c r="Q5" s="85">
        <f>+P5-C5</f>
        <v>0</v>
      </c>
    </row>
    <row r="6" spans="1:17" ht="3.75" customHeight="1" thickBot="1">
      <c r="B6" s="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7">
      <c r="B7" s="6" t="s">
        <v>14</v>
      </c>
      <c r="C7" s="81">
        <f>SUM(C8:C14)</f>
        <v>3069783532.0100002</v>
      </c>
      <c r="D7" s="81">
        <f t="shared" ref="D7:O7" si="1">SUM(D8:D14)</f>
        <v>3065970376.4700003</v>
      </c>
      <c r="E7" s="81">
        <f t="shared" si="1"/>
        <v>2422103.64</v>
      </c>
      <c r="F7" s="81">
        <f t="shared" si="1"/>
        <v>0</v>
      </c>
      <c r="G7" s="81">
        <f t="shared" si="1"/>
        <v>0</v>
      </c>
      <c r="H7" s="81">
        <f t="shared" si="1"/>
        <v>0</v>
      </c>
      <c r="I7" s="81">
        <f t="shared" si="1"/>
        <v>0</v>
      </c>
      <c r="J7" s="81">
        <f t="shared" si="1"/>
        <v>0</v>
      </c>
      <c r="K7" s="81">
        <f t="shared" si="1"/>
        <v>0</v>
      </c>
      <c r="L7" s="81">
        <f t="shared" si="1"/>
        <v>0</v>
      </c>
      <c r="M7" s="81">
        <f t="shared" si="1"/>
        <v>0</v>
      </c>
      <c r="N7" s="81">
        <f t="shared" si="1"/>
        <v>0</v>
      </c>
      <c r="O7" s="81">
        <f t="shared" si="1"/>
        <v>1391051.9</v>
      </c>
      <c r="P7" s="85">
        <f>SUM(D7:O7)</f>
        <v>3069783532.0100002</v>
      </c>
      <c r="Q7" s="85">
        <f>+P7-C7</f>
        <v>0</v>
      </c>
    </row>
    <row r="8" spans="1:17" ht="36">
      <c r="A8" s="18">
        <v>1100</v>
      </c>
      <c r="B8" s="5" t="s">
        <v>15</v>
      </c>
      <c r="C8" s="82">
        <v>1456378936.9400001</v>
      </c>
      <c r="D8" s="82">
        <v>1456378936.9400001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5">
        <f t="shared" ref="P8:P70" si="2">SUM(D8:O8)</f>
        <v>1456378936.9400001</v>
      </c>
      <c r="Q8" s="85">
        <f t="shared" ref="Q8:Q71" si="3">+P8-C8</f>
        <v>0</v>
      </c>
    </row>
    <row r="9" spans="1:17" ht="36">
      <c r="A9" s="18">
        <v>1200</v>
      </c>
      <c r="B9" s="5" t="s">
        <v>16</v>
      </c>
      <c r="C9" s="82">
        <v>226322946</v>
      </c>
      <c r="D9" s="82">
        <v>226322946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5">
        <f t="shared" si="2"/>
        <v>226322946</v>
      </c>
      <c r="Q9" s="85">
        <f t="shared" si="3"/>
        <v>0</v>
      </c>
    </row>
    <row r="10" spans="1:17" ht="24">
      <c r="A10" s="18">
        <v>1300</v>
      </c>
      <c r="B10" s="5" t="s">
        <v>17</v>
      </c>
      <c r="C10" s="82">
        <v>340517853.14999998</v>
      </c>
      <c r="D10" s="82">
        <v>340517853.14999998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5">
        <f t="shared" si="2"/>
        <v>340517853.14999998</v>
      </c>
      <c r="Q10" s="85">
        <f t="shared" si="3"/>
        <v>0</v>
      </c>
    </row>
    <row r="11" spans="1:17" ht="12.75">
      <c r="A11" s="18">
        <v>1400</v>
      </c>
      <c r="B11" s="5" t="s">
        <v>18</v>
      </c>
      <c r="C11" s="82">
        <v>490815551.42000002</v>
      </c>
      <c r="D11" s="82">
        <v>487002395.88</v>
      </c>
      <c r="E11" s="82">
        <v>2422103.64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1391051.9</v>
      </c>
      <c r="P11" s="85">
        <f t="shared" si="2"/>
        <v>490815551.41999996</v>
      </c>
      <c r="Q11" s="85">
        <f t="shared" si="3"/>
        <v>0</v>
      </c>
    </row>
    <row r="12" spans="1:17" ht="24">
      <c r="A12" s="18">
        <v>1500</v>
      </c>
      <c r="B12" s="5" t="s">
        <v>19</v>
      </c>
      <c r="C12" s="82">
        <v>508068245.5</v>
      </c>
      <c r="D12" s="82">
        <v>508068245.5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5">
        <f t="shared" si="2"/>
        <v>508068245.5</v>
      </c>
      <c r="Q12" s="85">
        <f t="shared" si="3"/>
        <v>0</v>
      </c>
    </row>
    <row r="13" spans="1:17" ht="12.75">
      <c r="A13" s="18">
        <v>1600</v>
      </c>
      <c r="B13" s="5" t="s">
        <v>20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5">
        <f t="shared" si="2"/>
        <v>0</v>
      </c>
      <c r="Q13" s="85">
        <f t="shared" si="3"/>
        <v>0</v>
      </c>
    </row>
    <row r="14" spans="1:17" ht="24">
      <c r="A14" s="18">
        <v>1700</v>
      </c>
      <c r="B14" s="5" t="s">
        <v>21</v>
      </c>
      <c r="C14" s="82">
        <v>47679999</v>
      </c>
      <c r="D14" s="82">
        <v>47679999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5">
        <f t="shared" si="2"/>
        <v>47679999</v>
      </c>
      <c r="Q14" s="85">
        <f t="shared" si="3"/>
        <v>0</v>
      </c>
    </row>
    <row r="15" spans="1:17">
      <c r="B15" s="7" t="s">
        <v>22</v>
      </c>
      <c r="C15" s="83">
        <f>SUM(C16:C24)</f>
        <v>337481079.18000007</v>
      </c>
      <c r="D15" s="83">
        <f t="shared" ref="D15:O15" si="4">SUM(D16:D24)</f>
        <v>82686336.799999997</v>
      </c>
      <c r="E15" s="83">
        <f t="shared" si="4"/>
        <v>55758590.170000002</v>
      </c>
      <c r="F15" s="83">
        <f t="shared" si="4"/>
        <v>36859837.159999996</v>
      </c>
      <c r="G15" s="83">
        <f t="shared" si="4"/>
        <v>20500900.310000002</v>
      </c>
      <c r="H15" s="83">
        <f t="shared" si="4"/>
        <v>29298980.629999995</v>
      </c>
      <c r="I15" s="83">
        <f t="shared" si="4"/>
        <v>19136071.220000003</v>
      </c>
      <c r="J15" s="83">
        <f t="shared" si="4"/>
        <v>23255141.93</v>
      </c>
      <c r="K15" s="83">
        <f t="shared" si="4"/>
        <v>26670340.190000001</v>
      </c>
      <c r="L15" s="83">
        <f t="shared" si="4"/>
        <v>19505353.079999998</v>
      </c>
      <c r="M15" s="83">
        <f t="shared" si="4"/>
        <v>8194332.3699999992</v>
      </c>
      <c r="N15" s="83">
        <f t="shared" si="4"/>
        <v>7929768.7499999991</v>
      </c>
      <c r="O15" s="83">
        <f t="shared" si="4"/>
        <v>7685426.5700000003</v>
      </c>
      <c r="P15" s="85">
        <f t="shared" si="2"/>
        <v>337481079.18000001</v>
      </c>
      <c r="Q15" s="85">
        <f t="shared" si="3"/>
        <v>0</v>
      </c>
    </row>
    <row r="16" spans="1:17" ht="48">
      <c r="A16" s="18">
        <v>2100</v>
      </c>
      <c r="B16" s="5" t="s">
        <v>23</v>
      </c>
      <c r="C16" s="82">
        <v>19370537.170000002</v>
      </c>
      <c r="D16" s="82">
        <v>1883299.62</v>
      </c>
      <c r="E16" s="82">
        <v>5345314.5999999996</v>
      </c>
      <c r="F16" s="82">
        <v>2488935.5</v>
      </c>
      <c r="G16" s="82">
        <v>2234648.16</v>
      </c>
      <c r="H16" s="82">
        <v>1198730.6399999999</v>
      </c>
      <c r="I16" s="82">
        <v>1629987.36</v>
      </c>
      <c r="J16" s="82">
        <v>1132877.1499999999</v>
      </c>
      <c r="K16" s="82">
        <v>1195866.48</v>
      </c>
      <c r="L16" s="82">
        <v>962534.64</v>
      </c>
      <c r="M16" s="82">
        <v>491394.94</v>
      </c>
      <c r="N16" s="82">
        <v>417139.24</v>
      </c>
      <c r="O16" s="82">
        <v>389808.84</v>
      </c>
      <c r="P16" s="85">
        <f t="shared" si="2"/>
        <v>19370537.169999998</v>
      </c>
      <c r="Q16" s="85">
        <f t="shared" si="3"/>
        <v>0</v>
      </c>
    </row>
    <row r="17" spans="1:17" ht="12.75">
      <c r="A17" s="18">
        <v>2200</v>
      </c>
      <c r="B17" s="5" t="s">
        <v>24</v>
      </c>
      <c r="C17" s="82">
        <v>6569948.7800000003</v>
      </c>
      <c r="D17" s="82">
        <v>3114714.52</v>
      </c>
      <c r="E17" s="82">
        <v>1414431.25</v>
      </c>
      <c r="F17" s="82">
        <v>231476.24</v>
      </c>
      <c r="G17" s="82">
        <v>62403</v>
      </c>
      <c r="H17" s="82">
        <v>581820.63</v>
      </c>
      <c r="I17" s="82">
        <v>265077.24</v>
      </c>
      <c r="J17" s="82">
        <v>56403</v>
      </c>
      <c r="K17" s="82">
        <v>61533</v>
      </c>
      <c r="L17" s="82">
        <v>544342.28</v>
      </c>
      <c r="M17" s="82">
        <v>66981.72</v>
      </c>
      <c r="N17" s="82">
        <v>111142.88</v>
      </c>
      <c r="O17" s="82">
        <v>59623.02</v>
      </c>
      <c r="P17" s="85">
        <f t="shared" si="2"/>
        <v>6569948.7799999993</v>
      </c>
      <c r="Q17" s="85">
        <f t="shared" si="3"/>
        <v>0</v>
      </c>
    </row>
    <row r="18" spans="1:17" ht="36">
      <c r="A18" s="18">
        <v>2300</v>
      </c>
      <c r="B18" s="5" t="s">
        <v>25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5">
        <f t="shared" si="2"/>
        <v>0</v>
      </c>
      <c r="Q18" s="85">
        <f t="shared" si="3"/>
        <v>0</v>
      </c>
    </row>
    <row r="19" spans="1:17" ht="36">
      <c r="A19" s="18">
        <v>2400</v>
      </c>
      <c r="B19" s="5" t="s">
        <v>26</v>
      </c>
      <c r="C19" s="82">
        <v>55229081.229999997</v>
      </c>
      <c r="D19" s="82">
        <v>38870953.939999998</v>
      </c>
      <c r="E19" s="82">
        <v>3101624.93</v>
      </c>
      <c r="F19" s="82">
        <v>4373196.95</v>
      </c>
      <c r="G19" s="82">
        <v>1658329.61</v>
      </c>
      <c r="H19" s="82">
        <v>2299175.9300000002</v>
      </c>
      <c r="I19" s="82">
        <v>906133.79</v>
      </c>
      <c r="J19" s="82">
        <v>625852.52</v>
      </c>
      <c r="K19" s="82">
        <v>953550.96</v>
      </c>
      <c r="L19" s="82">
        <v>1632317.72</v>
      </c>
      <c r="M19" s="82">
        <v>500940.01</v>
      </c>
      <c r="N19" s="82">
        <v>180048.47</v>
      </c>
      <c r="O19" s="82">
        <v>126956.4</v>
      </c>
      <c r="P19" s="85">
        <f t="shared" si="2"/>
        <v>55229081.229999997</v>
      </c>
      <c r="Q19" s="85">
        <f t="shared" si="3"/>
        <v>0</v>
      </c>
    </row>
    <row r="20" spans="1:17" ht="36">
      <c r="A20" s="18">
        <v>2500</v>
      </c>
      <c r="B20" s="5" t="s">
        <v>27</v>
      </c>
      <c r="C20" s="82">
        <v>27146567.469999999</v>
      </c>
      <c r="D20" s="82">
        <v>3952947.59</v>
      </c>
      <c r="E20" s="82">
        <v>9678583.8900000006</v>
      </c>
      <c r="F20" s="82">
        <v>2534453.91</v>
      </c>
      <c r="G20" s="82">
        <v>184835.85</v>
      </c>
      <c r="H20" s="82">
        <v>1408947.59</v>
      </c>
      <c r="I20" s="82">
        <v>254969.28</v>
      </c>
      <c r="J20" s="82">
        <v>195549.42</v>
      </c>
      <c r="K20" s="82">
        <v>8136773.5899999999</v>
      </c>
      <c r="L20" s="82">
        <v>325849.55</v>
      </c>
      <c r="M20" s="82">
        <v>164770.85</v>
      </c>
      <c r="N20" s="82">
        <v>158170.1</v>
      </c>
      <c r="O20" s="82">
        <v>150715.85</v>
      </c>
      <c r="P20" s="85">
        <f t="shared" si="2"/>
        <v>27146567.47000001</v>
      </c>
      <c r="Q20" s="85">
        <f t="shared" si="3"/>
        <v>0</v>
      </c>
    </row>
    <row r="21" spans="1:17" ht="24">
      <c r="A21" s="18">
        <v>2600</v>
      </c>
      <c r="B21" s="5" t="s">
        <v>28</v>
      </c>
      <c r="C21" s="82">
        <v>168770850.34</v>
      </c>
      <c r="D21" s="82">
        <v>17698712.739999998</v>
      </c>
      <c r="E21" s="82">
        <v>16807975.800000001</v>
      </c>
      <c r="F21" s="82">
        <v>17325616.399999999</v>
      </c>
      <c r="G21" s="82">
        <v>15882720</v>
      </c>
      <c r="H21" s="82">
        <v>17261216.399999999</v>
      </c>
      <c r="I21" s="82">
        <v>15762220</v>
      </c>
      <c r="J21" s="82">
        <v>15881220</v>
      </c>
      <c r="K21" s="82">
        <v>16029789</v>
      </c>
      <c r="L21" s="82">
        <v>15761220</v>
      </c>
      <c r="M21" s="82">
        <v>6761220</v>
      </c>
      <c r="N21" s="82">
        <v>6837720</v>
      </c>
      <c r="O21" s="82">
        <v>6761220</v>
      </c>
      <c r="P21" s="85">
        <f t="shared" si="2"/>
        <v>168770850.34</v>
      </c>
      <c r="Q21" s="85">
        <f t="shared" si="3"/>
        <v>0</v>
      </c>
    </row>
    <row r="22" spans="1:17" ht="36">
      <c r="A22" s="18">
        <v>2700</v>
      </c>
      <c r="B22" s="5" t="s">
        <v>29</v>
      </c>
      <c r="C22" s="82">
        <v>17266620.609999999</v>
      </c>
      <c r="D22" s="82">
        <v>5803515.8099999996</v>
      </c>
      <c r="E22" s="82">
        <v>7945984.5499999998</v>
      </c>
      <c r="F22" s="82">
        <v>2856030.16</v>
      </c>
      <c r="G22" s="82">
        <v>128904.89</v>
      </c>
      <c r="H22" s="82">
        <v>168074.95</v>
      </c>
      <c r="I22" s="82">
        <v>46694.89</v>
      </c>
      <c r="J22" s="82">
        <v>57390.89</v>
      </c>
      <c r="K22" s="82">
        <v>48719.89</v>
      </c>
      <c r="L22" s="82">
        <v>69194.89</v>
      </c>
      <c r="M22" s="82">
        <v>46694.89</v>
      </c>
      <c r="N22" s="82">
        <v>48719.89</v>
      </c>
      <c r="O22" s="82">
        <v>46694.91</v>
      </c>
      <c r="P22" s="85">
        <f t="shared" si="2"/>
        <v>17266620.610000003</v>
      </c>
      <c r="Q22" s="85">
        <f t="shared" si="3"/>
        <v>0</v>
      </c>
    </row>
    <row r="23" spans="1:17" ht="24">
      <c r="A23" s="18">
        <v>2800</v>
      </c>
      <c r="B23" s="5" t="s">
        <v>30</v>
      </c>
      <c r="C23" s="82">
        <v>399468.6</v>
      </c>
      <c r="D23" s="82">
        <v>9000</v>
      </c>
      <c r="E23" s="82">
        <v>258168.6</v>
      </c>
      <c r="F23" s="82">
        <v>51300</v>
      </c>
      <c r="G23" s="82">
        <v>9000</v>
      </c>
      <c r="H23" s="82">
        <v>9000</v>
      </c>
      <c r="I23" s="82">
        <v>9000</v>
      </c>
      <c r="J23" s="82">
        <v>9000</v>
      </c>
      <c r="K23" s="82">
        <v>9000</v>
      </c>
      <c r="L23" s="82">
        <v>9000</v>
      </c>
      <c r="M23" s="82">
        <v>9000</v>
      </c>
      <c r="N23" s="82">
        <v>9000</v>
      </c>
      <c r="O23" s="82">
        <v>9000</v>
      </c>
      <c r="P23" s="85">
        <f t="shared" si="2"/>
        <v>399468.6</v>
      </c>
      <c r="Q23" s="85">
        <f t="shared" si="3"/>
        <v>0</v>
      </c>
    </row>
    <row r="24" spans="1:17" ht="24">
      <c r="A24" s="18">
        <v>2900</v>
      </c>
      <c r="B24" s="5" t="s">
        <v>31</v>
      </c>
      <c r="C24" s="82">
        <v>42728004.979999997</v>
      </c>
      <c r="D24" s="82">
        <v>11353192.58</v>
      </c>
      <c r="E24" s="82">
        <v>11206506.550000001</v>
      </c>
      <c r="F24" s="82">
        <v>6998828</v>
      </c>
      <c r="G24" s="82">
        <v>340058.8</v>
      </c>
      <c r="H24" s="82">
        <v>6372014.4900000002</v>
      </c>
      <c r="I24" s="82">
        <v>261988.66</v>
      </c>
      <c r="J24" s="82">
        <v>5296848.95</v>
      </c>
      <c r="K24" s="82">
        <v>235107.27</v>
      </c>
      <c r="L24" s="82">
        <v>200894</v>
      </c>
      <c r="M24" s="82">
        <v>153329.96</v>
      </c>
      <c r="N24" s="82">
        <v>167828.17</v>
      </c>
      <c r="O24" s="82">
        <v>141407.54999999999</v>
      </c>
      <c r="P24" s="85">
        <f t="shared" si="2"/>
        <v>42728004.980000004</v>
      </c>
      <c r="Q24" s="85">
        <f t="shared" si="3"/>
        <v>0</v>
      </c>
    </row>
    <row r="25" spans="1:17">
      <c r="B25" s="7" t="s">
        <v>32</v>
      </c>
      <c r="C25" s="83">
        <f>SUM(C26:C34)</f>
        <v>890641329.31000006</v>
      </c>
      <c r="D25" s="83">
        <f>SUM(D26:D34)</f>
        <v>271299639.75</v>
      </c>
      <c r="E25" s="83">
        <f t="shared" ref="E25:O25" si="5">SUM(E26:E34)</f>
        <v>212872361.48999998</v>
      </c>
      <c r="F25" s="83">
        <f t="shared" si="5"/>
        <v>50831080.109999999</v>
      </c>
      <c r="G25" s="83">
        <f t="shared" si="5"/>
        <v>40580034.570000008</v>
      </c>
      <c r="H25" s="83">
        <f t="shared" si="5"/>
        <v>76702236.909999996</v>
      </c>
      <c r="I25" s="83">
        <f t="shared" si="5"/>
        <v>44325140.600000001</v>
      </c>
      <c r="J25" s="83">
        <f t="shared" si="5"/>
        <v>37029577.949999996</v>
      </c>
      <c r="K25" s="83">
        <f t="shared" si="5"/>
        <v>36741694.589999996</v>
      </c>
      <c r="L25" s="83">
        <f t="shared" si="5"/>
        <v>37369627.980000004</v>
      </c>
      <c r="M25" s="83">
        <f t="shared" si="5"/>
        <v>37190773.130000003</v>
      </c>
      <c r="N25" s="83">
        <f t="shared" si="5"/>
        <v>24669871.289999999</v>
      </c>
      <c r="O25" s="83">
        <f t="shared" si="5"/>
        <v>21029290.940000001</v>
      </c>
      <c r="P25" s="85">
        <f t="shared" si="2"/>
        <v>890641329.31000018</v>
      </c>
      <c r="Q25" s="85">
        <f t="shared" si="3"/>
        <v>0</v>
      </c>
    </row>
    <row r="26" spans="1:17" ht="12.75">
      <c r="A26" s="18">
        <v>3100</v>
      </c>
      <c r="B26" s="5" t="s">
        <v>33</v>
      </c>
      <c r="C26" s="82">
        <v>235807322.68000001</v>
      </c>
      <c r="D26" s="82">
        <v>202127503.53</v>
      </c>
      <c r="E26" s="82">
        <v>18578642.48</v>
      </c>
      <c r="F26" s="82">
        <v>100882.48</v>
      </c>
      <c r="G26" s="82">
        <v>98929.29</v>
      </c>
      <c r="H26" s="82">
        <v>7526313.0899999999</v>
      </c>
      <c r="I26" s="82">
        <v>549142.62</v>
      </c>
      <c r="J26" s="82">
        <v>346262.62</v>
      </c>
      <c r="K26" s="82">
        <v>1052662.75</v>
      </c>
      <c r="L26" s="82">
        <v>1265949.29</v>
      </c>
      <c r="M26" s="82">
        <v>1287929.29</v>
      </c>
      <c r="N26" s="82">
        <v>1438429.29</v>
      </c>
      <c r="O26" s="82">
        <v>1434675.95</v>
      </c>
      <c r="P26" s="85">
        <f t="shared" si="2"/>
        <v>235807322.67999995</v>
      </c>
      <c r="Q26" s="85">
        <f t="shared" si="3"/>
        <v>0</v>
      </c>
    </row>
    <row r="27" spans="1:17" ht="12.75">
      <c r="A27" s="18">
        <v>3200</v>
      </c>
      <c r="B27" s="5" t="s">
        <v>34</v>
      </c>
      <c r="C27" s="82">
        <v>285513904.31</v>
      </c>
      <c r="D27" s="82">
        <v>14224575.93</v>
      </c>
      <c r="E27" s="82">
        <v>135020532.81999999</v>
      </c>
      <c r="F27" s="82">
        <v>15483387.289999999</v>
      </c>
      <c r="G27" s="82">
        <v>17921599.93</v>
      </c>
      <c r="H27" s="82">
        <v>14653572.93</v>
      </c>
      <c r="I27" s="82">
        <v>14481327.93</v>
      </c>
      <c r="J27" s="82">
        <v>14720415.93</v>
      </c>
      <c r="K27" s="82">
        <v>16375540.93</v>
      </c>
      <c r="L27" s="82">
        <v>14307695.93</v>
      </c>
      <c r="M27" s="82">
        <v>13747781.630000001</v>
      </c>
      <c r="N27" s="82">
        <v>7204086.5</v>
      </c>
      <c r="O27" s="82">
        <v>7373386.5599999996</v>
      </c>
      <c r="P27" s="85">
        <f t="shared" si="2"/>
        <v>285513904.31000006</v>
      </c>
      <c r="Q27" s="85">
        <f t="shared" si="3"/>
        <v>0</v>
      </c>
    </row>
    <row r="28" spans="1:17" ht="36">
      <c r="A28" s="18">
        <v>3300</v>
      </c>
      <c r="B28" s="5" t="s">
        <v>35</v>
      </c>
      <c r="C28" s="82">
        <v>68289985.890000001</v>
      </c>
      <c r="D28" s="82">
        <v>10494963.300000001</v>
      </c>
      <c r="E28" s="82">
        <v>11964814.74</v>
      </c>
      <c r="F28" s="82">
        <v>8074699.4000000004</v>
      </c>
      <c r="G28" s="82">
        <v>5226831.67</v>
      </c>
      <c r="H28" s="82">
        <v>4677669.26</v>
      </c>
      <c r="I28" s="82">
        <v>4369962.34</v>
      </c>
      <c r="J28" s="82">
        <v>4117930.46</v>
      </c>
      <c r="K28" s="82">
        <v>8367208.46</v>
      </c>
      <c r="L28" s="82">
        <v>3104927.34</v>
      </c>
      <c r="M28" s="82">
        <v>2486125.34</v>
      </c>
      <c r="N28" s="82">
        <v>2429033.6800000002</v>
      </c>
      <c r="O28" s="82">
        <v>2975819.9</v>
      </c>
      <c r="P28" s="85">
        <f t="shared" si="2"/>
        <v>68289985.890000001</v>
      </c>
      <c r="Q28" s="85">
        <f t="shared" si="3"/>
        <v>0</v>
      </c>
    </row>
    <row r="29" spans="1:17" ht="24">
      <c r="A29" s="18">
        <v>3400</v>
      </c>
      <c r="B29" s="5" t="s">
        <v>36</v>
      </c>
      <c r="C29" s="82">
        <v>58548000</v>
      </c>
      <c r="D29" s="82">
        <v>1884566.66</v>
      </c>
      <c r="E29" s="82">
        <v>21992416.66</v>
      </c>
      <c r="F29" s="82">
        <v>2494416.66</v>
      </c>
      <c r="G29" s="82">
        <v>2219216.66</v>
      </c>
      <c r="H29" s="82">
        <v>7344216.6600000001</v>
      </c>
      <c r="I29" s="82">
        <v>2626666.66</v>
      </c>
      <c r="J29" s="82">
        <v>2179666.66</v>
      </c>
      <c r="K29" s="82">
        <v>3254666.66</v>
      </c>
      <c r="L29" s="82">
        <v>2483866.66</v>
      </c>
      <c r="M29" s="82">
        <v>2696866.66</v>
      </c>
      <c r="N29" s="82">
        <v>7090416.6600000001</v>
      </c>
      <c r="O29" s="82">
        <v>2281016.7400000002</v>
      </c>
      <c r="P29" s="85">
        <f t="shared" si="2"/>
        <v>58547999.999999978</v>
      </c>
      <c r="Q29" s="85">
        <f t="shared" si="3"/>
        <v>0</v>
      </c>
    </row>
    <row r="30" spans="1:17" ht="36">
      <c r="A30" s="18">
        <v>3500</v>
      </c>
      <c r="B30" s="5" t="s">
        <v>37</v>
      </c>
      <c r="C30" s="82">
        <v>136581422.61000001</v>
      </c>
      <c r="D30" s="82">
        <v>19186106.48</v>
      </c>
      <c r="E30" s="82">
        <v>18318585.32</v>
      </c>
      <c r="F30" s="82">
        <v>17438716.059999999</v>
      </c>
      <c r="G30" s="82">
        <v>8049095.7699999996</v>
      </c>
      <c r="H30" s="82">
        <v>37763119.719999999</v>
      </c>
      <c r="I30" s="82">
        <v>6207182.1900000004</v>
      </c>
      <c r="J30" s="82">
        <v>11416415.029999999</v>
      </c>
      <c r="K30" s="82">
        <v>3101380.03</v>
      </c>
      <c r="L30" s="82">
        <v>7956983.0499999998</v>
      </c>
      <c r="M30" s="82">
        <v>2394580.0299999998</v>
      </c>
      <c r="N30" s="82">
        <v>2374379.0299999998</v>
      </c>
      <c r="O30" s="82">
        <v>2374879.9</v>
      </c>
      <c r="P30" s="85">
        <f t="shared" si="2"/>
        <v>136581422.60999998</v>
      </c>
      <c r="Q30" s="85">
        <f t="shared" si="3"/>
        <v>0</v>
      </c>
    </row>
    <row r="31" spans="1:17" ht="24">
      <c r="A31" s="18">
        <v>3600</v>
      </c>
      <c r="B31" s="5" t="s">
        <v>38</v>
      </c>
      <c r="C31" s="82">
        <v>46612200</v>
      </c>
      <c r="D31" s="82">
        <v>11112712</v>
      </c>
      <c r="E31" s="82">
        <v>1258600</v>
      </c>
      <c r="F31" s="82">
        <v>1254600</v>
      </c>
      <c r="G31" s="82">
        <v>1454600</v>
      </c>
      <c r="H31" s="82">
        <v>1185064</v>
      </c>
      <c r="I31" s="82">
        <v>11839312</v>
      </c>
      <c r="J31" s="82">
        <v>1254600</v>
      </c>
      <c r="K31" s="82">
        <v>1554600</v>
      </c>
      <c r="L31" s="82">
        <v>1254600</v>
      </c>
      <c r="M31" s="82">
        <v>11839312</v>
      </c>
      <c r="N31" s="82">
        <v>1354600</v>
      </c>
      <c r="O31" s="82">
        <v>1249600</v>
      </c>
      <c r="P31" s="85">
        <f t="shared" si="2"/>
        <v>46612200</v>
      </c>
      <c r="Q31" s="85">
        <f t="shared" si="3"/>
        <v>0</v>
      </c>
    </row>
    <row r="32" spans="1:17" ht="24">
      <c r="A32" s="18">
        <v>3700</v>
      </c>
      <c r="B32" s="5" t="s">
        <v>39</v>
      </c>
      <c r="C32" s="82">
        <v>2455275.75</v>
      </c>
      <c r="D32" s="82">
        <v>270245.09000000003</v>
      </c>
      <c r="E32" s="82">
        <v>347561.31</v>
      </c>
      <c r="F32" s="82">
        <v>201495.06</v>
      </c>
      <c r="G32" s="82">
        <v>227801.09</v>
      </c>
      <c r="H32" s="82">
        <v>204521.09</v>
      </c>
      <c r="I32" s="82">
        <v>213264.03</v>
      </c>
      <c r="J32" s="82">
        <v>164937.09</v>
      </c>
      <c r="K32" s="82">
        <v>167345.60000000001</v>
      </c>
      <c r="L32" s="82">
        <v>187487.05</v>
      </c>
      <c r="M32" s="82">
        <v>170976.02</v>
      </c>
      <c r="N32" s="82">
        <v>167997.27</v>
      </c>
      <c r="O32" s="82">
        <v>131645.04999999999</v>
      </c>
      <c r="P32" s="85">
        <f t="shared" si="2"/>
        <v>2455275.75</v>
      </c>
      <c r="Q32" s="85">
        <f t="shared" si="3"/>
        <v>0</v>
      </c>
    </row>
    <row r="33" spans="1:17" ht="12.75">
      <c r="A33" s="18">
        <v>3800</v>
      </c>
      <c r="B33" s="5" t="s">
        <v>40</v>
      </c>
      <c r="C33" s="82">
        <v>33349778.07</v>
      </c>
      <c r="D33" s="82">
        <v>9734120.7599999998</v>
      </c>
      <c r="E33" s="82">
        <v>3058928.16</v>
      </c>
      <c r="F33" s="82">
        <v>2978903.16</v>
      </c>
      <c r="G33" s="82">
        <v>3745780.16</v>
      </c>
      <c r="H33" s="82">
        <v>1706080.16</v>
      </c>
      <c r="I33" s="82">
        <v>1877102.83</v>
      </c>
      <c r="J33" s="82">
        <v>1193170.1599999999</v>
      </c>
      <c r="K33" s="82">
        <v>1226610.1599999999</v>
      </c>
      <c r="L33" s="82">
        <v>4671938.66</v>
      </c>
      <c r="M33" s="82">
        <v>992270.16</v>
      </c>
      <c r="N33" s="82">
        <v>1031536.86</v>
      </c>
      <c r="O33" s="82">
        <v>1133336.8400000001</v>
      </c>
      <c r="P33" s="85">
        <f t="shared" si="2"/>
        <v>33349778.070000004</v>
      </c>
      <c r="Q33" s="85">
        <f t="shared" si="3"/>
        <v>0</v>
      </c>
    </row>
    <row r="34" spans="1:17" ht="12.75">
      <c r="A34" s="18">
        <v>3900</v>
      </c>
      <c r="B34" s="5" t="s">
        <v>41</v>
      </c>
      <c r="C34" s="82">
        <v>23483440</v>
      </c>
      <c r="D34" s="82">
        <v>2264846</v>
      </c>
      <c r="E34" s="82">
        <v>2332280</v>
      </c>
      <c r="F34" s="82">
        <v>2803980</v>
      </c>
      <c r="G34" s="82">
        <v>1636180</v>
      </c>
      <c r="H34" s="82">
        <v>1641680</v>
      </c>
      <c r="I34" s="82">
        <v>2161180</v>
      </c>
      <c r="J34" s="82">
        <v>1636180</v>
      </c>
      <c r="K34" s="82">
        <v>1641680</v>
      </c>
      <c r="L34" s="82">
        <v>2136180</v>
      </c>
      <c r="M34" s="82">
        <v>1574932</v>
      </c>
      <c r="N34" s="82">
        <v>1579392</v>
      </c>
      <c r="O34" s="82">
        <v>2074930</v>
      </c>
      <c r="P34" s="85">
        <f t="shared" si="2"/>
        <v>23483440</v>
      </c>
      <c r="Q34" s="85">
        <f t="shared" si="3"/>
        <v>0</v>
      </c>
    </row>
    <row r="35" spans="1:17" ht="36">
      <c r="B35" s="7" t="s">
        <v>42</v>
      </c>
      <c r="C35" s="83">
        <f>SUM(C36:C44)</f>
        <v>1001392362.1600001</v>
      </c>
      <c r="D35" s="83">
        <f>SUM(D36:D44)</f>
        <v>73901395.049999997</v>
      </c>
      <c r="E35" s="83">
        <f t="shared" ref="E35:O35" si="6">SUM(E36:E44)</f>
        <v>82220390.049999997</v>
      </c>
      <c r="F35" s="83">
        <f t="shared" si="6"/>
        <v>77368294.049999997</v>
      </c>
      <c r="G35" s="83">
        <f t="shared" si="6"/>
        <v>69458590.049999997</v>
      </c>
      <c r="H35" s="83">
        <f t="shared" si="6"/>
        <v>131304160.05</v>
      </c>
      <c r="I35" s="83">
        <f t="shared" si="6"/>
        <v>73243990.049999997</v>
      </c>
      <c r="J35" s="83">
        <f t="shared" si="6"/>
        <v>65525304.049999997</v>
      </c>
      <c r="K35" s="83">
        <f t="shared" si="6"/>
        <v>79888376.049999997</v>
      </c>
      <c r="L35" s="83">
        <f t="shared" si="6"/>
        <v>98243833.049999982</v>
      </c>
      <c r="M35" s="83">
        <f t="shared" si="6"/>
        <v>97471775.049999982</v>
      </c>
      <c r="N35" s="83">
        <f t="shared" si="6"/>
        <v>70203029.049999997</v>
      </c>
      <c r="O35" s="83">
        <f t="shared" si="6"/>
        <v>82563225.610000014</v>
      </c>
      <c r="P35" s="85">
        <f t="shared" si="2"/>
        <v>1001392362.1599998</v>
      </c>
      <c r="Q35" s="85">
        <f t="shared" si="3"/>
        <v>0</v>
      </c>
    </row>
    <row r="36" spans="1:17" ht="36">
      <c r="A36" s="18">
        <v>4100</v>
      </c>
      <c r="B36" s="5" t="s">
        <v>43</v>
      </c>
      <c r="C36" s="82">
        <v>55000000</v>
      </c>
      <c r="D36" s="82">
        <v>4443015.37</v>
      </c>
      <c r="E36" s="82">
        <v>3045590.37</v>
      </c>
      <c r="F36" s="82">
        <v>4364354.37</v>
      </c>
      <c r="G36" s="82">
        <v>3045590.37</v>
      </c>
      <c r="H36" s="82">
        <v>13784840.369999999</v>
      </c>
      <c r="I36" s="82">
        <v>3645590.37</v>
      </c>
      <c r="J36" s="82">
        <v>3764354.37</v>
      </c>
      <c r="K36" s="82">
        <v>3045590.37</v>
      </c>
      <c r="L36" s="82">
        <v>5645583.3700000001</v>
      </c>
      <c r="M36" s="82">
        <v>2965575.37</v>
      </c>
      <c r="N36" s="82">
        <v>3684339.37</v>
      </c>
      <c r="O36" s="82">
        <v>3565575.93</v>
      </c>
      <c r="P36" s="85">
        <f t="shared" si="2"/>
        <v>54999999.999999993</v>
      </c>
      <c r="Q36" s="85">
        <f t="shared" si="3"/>
        <v>0</v>
      </c>
    </row>
    <row r="37" spans="1:17" ht="24">
      <c r="A37" s="18">
        <v>4200</v>
      </c>
      <c r="B37" s="5" t="s">
        <v>44</v>
      </c>
      <c r="C37" s="82">
        <v>683400000</v>
      </c>
      <c r="D37" s="82">
        <v>58250000</v>
      </c>
      <c r="E37" s="82">
        <v>57250000</v>
      </c>
      <c r="F37" s="82">
        <v>57250000</v>
      </c>
      <c r="G37" s="82">
        <v>57250000</v>
      </c>
      <c r="H37" s="82">
        <v>57250000</v>
      </c>
      <c r="I37" s="82">
        <v>56250000</v>
      </c>
      <c r="J37" s="82">
        <v>56250000</v>
      </c>
      <c r="K37" s="82">
        <v>58650000</v>
      </c>
      <c r="L37" s="82">
        <v>56250000</v>
      </c>
      <c r="M37" s="82">
        <v>56250000</v>
      </c>
      <c r="N37" s="82">
        <v>56250000</v>
      </c>
      <c r="O37" s="82">
        <v>56250000</v>
      </c>
      <c r="P37" s="85">
        <f t="shared" si="2"/>
        <v>683400000</v>
      </c>
      <c r="Q37" s="85">
        <f t="shared" si="3"/>
        <v>0</v>
      </c>
    </row>
    <row r="38" spans="1:17" ht="12.75">
      <c r="A38" s="18">
        <v>4300</v>
      </c>
      <c r="B38" s="5" t="s">
        <v>45</v>
      </c>
      <c r="C38" s="82">
        <v>12580000</v>
      </c>
      <c r="D38" s="82">
        <v>150000</v>
      </c>
      <c r="E38" s="82">
        <v>0</v>
      </c>
      <c r="F38" s="82">
        <v>160000</v>
      </c>
      <c r="G38" s="82">
        <v>0</v>
      </c>
      <c r="H38" s="82">
        <v>0</v>
      </c>
      <c r="I38" s="82">
        <v>270000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12000000</v>
      </c>
      <c r="P38" s="85">
        <f t="shared" si="2"/>
        <v>12580000</v>
      </c>
      <c r="Q38" s="85">
        <f t="shared" si="3"/>
        <v>0</v>
      </c>
    </row>
    <row r="39" spans="1:17" ht="12.75">
      <c r="A39" s="18">
        <v>4400</v>
      </c>
      <c r="B39" s="5" t="s">
        <v>46</v>
      </c>
      <c r="C39" s="82">
        <v>182028066</v>
      </c>
      <c r="D39" s="82">
        <v>7212638.3300000001</v>
      </c>
      <c r="E39" s="82">
        <v>11721058.33</v>
      </c>
      <c r="F39" s="82">
        <v>10998198.33</v>
      </c>
      <c r="G39" s="82">
        <v>4462258.33</v>
      </c>
      <c r="H39" s="82">
        <v>55973578.329999998</v>
      </c>
      <c r="I39" s="82">
        <v>5232658.33</v>
      </c>
      <c r="J39" s="82">
        <v>1066958.33</v>
      </c>
      <c r="K39" s="82">
        <v>12511494.33</v>
      </c>
      <c r="L39" s="82">
        <v>30666958.329999998</v>
      </c>
      <c r="M39" s="82">
        <v>32551708.329999998</v>
      </c>
      <c r="N39" s="82">
        <v>4564198.33</v>
      </c>
      <c r="O39" s="82">
        <v>5066358.37</v>
      </c>
      <c r="P39" s="85">
        <f t="shared" si="2"/>
        <v>182028066.00000003</v>
      </c>
      <c r="Q39" s="85">
        <f t="shared" si="3"/>
        <v>0</v>
      </c>
    </row>
    <row r="40" spans="1:17" ht="12.75">
      <c r="A40" s="18">
        <v>4500</v>
      </c>
      <c r="B40" s="5" t="s">
        <v>47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5">
        <f t="shared" si="2"/>
        <v>0</v>
      </c>
      <c r="Q40" s="85">
        <f t="shared" si="3"/>
        <v>0</v>
      </c>
    </row>
    <row r="41" spans="1:17" ht="36">
      <c r="A41" s="18">
        <v>4600</v>
      </c>
      <c r="B41" s="5" t="s">
        <v>48</v>
      </c>
      <c r="C41" s="82">
        <v>28009077.960000001</v>
      </c>
      <c r="D41" s="82">
        <v>2334089.83</v>
      </c>
      <c r="E41" s="82">
        <v>2334089.83</v>
      </c>
      <c r="F41" s="82">
        <v>2334089.83</v>
      </c>
      <c r="G41" s="82">
        <v>2334089.83</v>
      </c>
      <c r="H41" s="82">
        <v>2334089.83</v>
      </c>
      <c r="I41" s="82">
        <v>2334089.83</v>
      </c>
      <c r="J41" s="82">
        <v>2334089.83</v>
      </c>
      <c r="K41" s="82">
        <v>2334089.83</v>
      </c>
      <c r="L41" s="82">
        <v>2334089.83</v>
      </c>
      <c r="M41" s="82">
        <v>2334089.83</v>
      </c>
      <c r="N41" s="82">
        <v>2334089.83</v>
      </c>
      <c r="O41" s="82">
        <v>2334089.83</v>
      </c>
      <c r="P41" s="85">
        <f t="shared" si="2"/>
        <v>28009077.959999993</v>
      </c>
      <c r="Q41" s="85">
        <f t="shared" si="3"/>
        <v>0</v>
      </c>
    </row>
    <row r="42" spans="1:17" ht="24">
      <c r="A42" s="18"/>
      <c r="B42" s="5" t="s">
        <v>49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5">
        <f t="shared" si="2"/>
        <v>0</v>
      </c>
      <c r="Q42" s="85">
        <f t="shared" si="3"/>
        <v>0</v>
      </c>
    </row>
    <row r="43" spans="1:17" ht="12.75">
      <c r="A43" s="18">
        <v>4800</v>
      </c>
      <c r="B43" s="5" t="s">
        <v>50</v>
      </c>
      <c r="C43" s="82">
        <v>40375218.200000003</v>
      </c>
      <c r="D43" s="82">
        <v>1511651.52</v>
      </c>
      <c r="E43" s="82">
        <v>7869651.5199999996</v>
      </c>
      <c r="F43" s="82">
        <v>2261651.52</v>
      </c>
      <c r="G43" s="82">
        <v>2366651.52</v>
      </c>
      <c r="H43" s="82">
        <v>1961651.52</v>
      </c>
      <c r="I43" s="82">
        <v>5511651.5199999996</v>
      </c>
      <c r="J43" s="82">
        <v>2109901.52</v>
      </c>
      <c r="K43" s="82">
        <v>3347201.52</v>
      </c>
      <c r="L43" s="82">
        <v>3347201.52</v>
      </c>
      <c r="M43" s="82">
        <v>3370401.52</v>
      </c>
      <c r="N43" s="82">
        <v>3370401.52</v>
      </c>
      <c r="O43" s="82">
        <v>3347201.48</v>
      </c>
      <c r="P43" s="85">
        <f t="shared" si="2"/>
        <v>40375218.199999996</v>
      </c>
      <c r="Q43" s="85">
        <f t="shared" si="3"/>
        <v>0</v>
      </c>
    </row>
    <row r="44" spans="1:17" ht="12.75">
      <c r="A44" s="18">
        <v>4900</v>
      </c>
      <c r="B44" s="5" t="s">
        <v>51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5">
        <f t="shared" si="2"/>
        <v>0</v>
      </c>
      <c r="Q44" s="85">
        <f t="shared" si="3"/>
        <v>0</v>
      </c>
    </row>
    <row r="45" spans="1:17" ht="24">
      <c r="B45" s="7" t="s">
        <v>52</v>
      </c>
      <c r="C45" s="83">
        <f>SUM(C46:C54)</f>
        <v>179153313.78</v>
      </c>
      <c r="D45" s="83">
        <f>SUM(D46:D54)</f>
        <v>58475307.06000001</v>
      </c>
      <c r="E45" s="83">
        <f t="shared" ref="E45:O45" si="7">SUM(E46:E54)</f>
        <v>55970026.370000005</v>
      </c>
      <c r="F45" s="83">
        <f t="shared" si="7"/>
        <v>28067540.719999999</v>
      </c>
      <c r="G45" s="83">
        <f t="shared" si="7"/>
        <v>1371065.4100000001</v>
      </c>
      <c r="H45" s="83">
        <f t="shared" si="7"/>
        <v>23113776.170000002</v>
      </c>
      <c r="I45" s="83">
        <f t="shared" si="7"/>
        <v>7469398.5999999996</v>
      </c>
      <c r="J45" s="83">
        <f t="shared" si="7"/>
        <v>4250962.17</v>
      </c>
      <c r="K45" s="83">
        <f t="shared" si="7"/>
        <v>131191.16999999998</v>
      </c>
      <c r="L45" s="83">
        <f t="shared" si="7"/>
        <v>142189.64000000001</v>
      </c>
      <c r="M45" s="83">
        <f t="shared" si="7"/>
        <v>62002.17</v>
      </c>
      <c r="N45" s="83">
        <f t="shared" si="7"/>
        <v>49927.17</v>
      </c>
      <c r="O45" s="83">
        <f t="shared" si="7"/>
        <v>49927.13</v>
      </c>
      <c r="P45" s="85">
        <f t="shared" si="2"/>
        <v>179153313.77999994</v>
      </c>
      <c r="Q45" s="85">
        <f t="shared" si="3"/>
        <v>0</v>
      </c>
    </row>
    <row r="46" spans="1:17" ht="24">
      <c r="A46" s="18">
        <v>5100</v>
      </c>
      <c r="B46" s="5" t="s">
        <v>53</v>
      </c>
      <c r="C46" s="82">
        <v>29550581.699999999</v>
      </c>
      <c r="D46" s="82">
        <v>1476925.03</v>
      </c>
      <c r="E46" s="82">
        <v>5414138.04</v>
      </c>
      <c r="F46" s="82">
        <v>6345032.9699999997</v>
      </c>
      <c r="G46" s="82">
        <v>767840.99</v>
      </c>
      <c r="H46" s="82">
        <v>15155042.25</v>
      </c>
      <c r="I46" s="82">
        <v>44582.25</v>
      </c>
      <c r="J46" s="82">
        <v>32082.25</v>
      </c>
      <c r="K46" s="82">
        <v>109346.25</v>
      </c>
      <c r="L46" s="82">
        <v>109344.92</v>
      </c>
      <c r="M46" s="82">
        <v>32082.25</v>
      </c>
      <c r="N46" s="82">
        <v>32082.25</v>
      </c>
      <c r="O46" s="82">
        <v>32082.25</v>
      </c>
      <c r="P46" s="85">
        <f t="shared" si="2"/>
        <v>29550581.700000003</v>
      </c>
      <c r="Q46" s="85">
        <f t="shared" si="3"/>
        <v>0</v>
      </c>
    </row>
    <row r="47" spans="1:17" ht="24">
      <c r="A47" s="18">
        <v>5200</v>
      </c>
      <c r="B47" s="5" t="s">
        <v>54</v>
      </c>
      <c r="C47" s="82">
        <v>5212824.4000000004</v>
      </c>
      <c r="D47" s="82">
        <v>773505</v>
      </c>
      <c r="E47" s="82">
        <v>1855833.75</v>
      </c>
      <c r="F47" s="82">
        <v>2118093.31</v>
      </c>
      <c r="G47" s="82">
        <v>341392.34</v>
      </c>
      <c r="H47" s="82">
        <v>93125</v>
      </c>
      <c r="I47" s="82">
        <v>3125</v>
      </c>
      <c r="J47" s="82">
        <v>3125</v>
      </c>
      <c r="K47" s="82">
        <v>3125</v>
      </c>
      <c r="L47" s="82">
        <v>12125</v>
      </c>
      <c r="M47" s="82">
        <v>3125</v>
      </c>
      <c r="N47" s="82">
        <v>3125</v>
      </c>
      <c r="O47" s="82">
        <v>3125</v>
      </c>
      <c r="P47" s="85">
        <f t="shared" si="2"/>
        <v>5212824.4000000004</v>
      </c>
      <c r="Q47" s="85">
        <f t="shared" si="3"/>
        <v>0</v>
      </c>
    </row>
    <row r="48" spans="1:17" ht="24">
      <c r="A48" s="18">
        <v>5300</v>
      </c>
      <c r="B48" s="5" t="s">
        <v>55</v>
      </c>
      <c r="C48" s="82">
        <v>1173881.1000000001</v>
      </c>
      <c r="D48" s="82">
        <v>25731.7</v>
      </c>
      <c r="E48" s="82">
        <v>95851</v>
      </c>
      <c r="F48" s="82">
        <v>952540.58</v>
      </c>
      <c r="G48" s="82">
        <v>13018.82</v>
      </c>
      <c r="H48" s="82">
        <v>86739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5">
        <f t="shared" si="2"/>
        <v>1173881.1000000001</v>
      </c>
      <c r="Q48" s="85">
        <f t="shared" si="3"/>
        <v>0</v>
      </c>
    </row>
    <row r="49" spans="1:17" ht="24">
      <c r="A49" s="18">
        <v>5400</v>
      </c>
      <c r="B49" s="5" t="s">
        <v>56</v>
      </c>
      <c r="C49" s="82">
        <v>51867104.700000003</v>
      </c>
      <c r="D49" s="82">
        <v>37702548.700000003</v>
      </c>
      <c r="E49" s="82">
        <v>9408388</v>
      </c>
      <c r="F49" s="82">
        <v>4756168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5">
        <f t="shared" si="2"/>
        <v>51867104.700000003</v>
      </c>
      <c r="Q49" s="85">
        <f t="shared" si="3"/>
        <v>0</v>
      </c>
    </row>
    <row r="50" spans="1:17" ht="24">
      <c r="A50" s="18">
        <v>5500</v>
      </c>
      <c r="B50" s="5" t="s">
        <v>57</v>
      </c>
      <c r="C50" s="82">
        <v>2759600</v>
      </c>
      <c r="D50" s="82">
        <v>0</v>
      </c>
      <c r="E50" s="82">
        <v>380800</v>
      </c>
      <c r="F50" s="82">
        <v>2378800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5">
        <f t="shared" si="2"/>
        <v>2759600</v>
      </c>
      <c r="Q50" s="85">
        <f t="shared" si="3"/>
        <v>0</v>
      </c>
    </row>
    <row r="51" spans="1:17" ht="24">
      <c r="A51" s="18">
        <v>5600</v>
      </c>
      <c r="B51" s="5" t="s">
        <v>58</v>
      </c>
      <c r="C51" s="82">
        <v>32985635.399999999</v>
      </c>
      <c r="D51" s="82">
        <v>17973566.530000001</v>
      </c>
      <c r="E51" s="82">
        <v>5890035.0300000003</v>
      </c>
      <c r="F51" s="82">
        <v>7854431.46</v>
      </c>
      <c r="G51" s="82">
        <v>248183.26</v>
      </c>
      <c r="H51" s="82">
        <v>753239.92</v>
      </c>
      <c r="I51" s="82">
        <v>92489.919999999998</v>
      </c>
      <c r="J51" s="82">
        <v>81164.92</v>
      </c>
      <c r="K51" s="82">
        <v>18089.919999999998</v>
      </c>
      <c r="L51" s="82">
        <v>20089.72</v>
      </c>
      <c r="M51" s="82">
        <v>26164.92</v>
      </c>
      <c r="N51" s="82">
        <v>14089.92</v>
      </c>
      <c r="O51" s="82">
        <v>14089.88</v>
      </c>
      <c r="P51" s="85">
        <f t="shared" si="2"/>
        <v>32985635.400000013</v>
      </c>
      <c r="Q51" s="85">
        <f t="shared" si="3"/>
        <v>0</v>
      </c>
    </row>
    <row r="52" spans="1:17" ht="12.75">
      <c r="A52" s="18">
        <v>5700</v>
      </c>
      <c r="B52" s="5" t="s">
        <v>59</v>
      </c>
      <c r="C52" s="82">
        <v>7560</v>
      </c>
      <c r="D52" s="82">
        <v>630</v>
      </c>
      <c r="E52" s="82">
        <v>630</v>
      </c>
      <c r="F52" s="82">
        <v>630</v>
      </c>
      <c r="G52" s="82">
        <v>630</v>
      </c>
      <c r="H52" s="82">
        <v>630</v>
      </c>
      <c r="I52" s="82">
        <v>630</v>
      </c>
      <c r="J52" s="82">
        <v>630</v>
      </c>
      <c r="K52" s="82">
        <v>630</v>
      </c>
      <c r="L52" s="82">
        <v>630</v>
      </c>
      <c r="M52" s="82">
        <v>630</v>
      </c>
      <c r="N52" s="82">
        <v>630</v>
      </c>
      <c r="O52" s="82">
        <v>630</v>
      </c>
      <c r="P52" s="85">
        <f t="shared" si="2"/>
        <v>7560</v>
      </c>
      <c r="Q52" s="85">
        <f t="shared" si="3"/>
        <v>0</v>
      </c>
    </row>
    <row r="53" spans="1:17" ht="12.75">
      <c r="A53" s="18">
        <v>5800</v>
      </c>
      <c r="B53" s="5" t="s">
        <v>60</v>
      </c>
      <c r="C53" s="82">
        <v>13800000</v>
      </c>
      <c r="D53" s="82">
        <v>0</v>
      </c>
      <c r="E53" s="82">
        <v>0</v>
      </c>
      <c r="F53" s="82">
        <v>0</v>
      </c>
      <c r="G53" s="82">
        <v>0</v>
      </c>
      <c r="H53" s="82">
        <v>6900000</v>
      </c>
      <c r="I53" s="82">
        <v>6900000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5">
        <f t="shared" si="2"/>
        <v>13800000</v>
      </c>
      <c r="Q53" s="85">
        <f t="shared" si="3"/>
        <v>0</v>
      </c>
    </row>
    <row r="54" spans="1:17" ht="12.75">
      <c r="A54" s="18">
        <v>5900</v>
      </c>
      <c r="B54" s="5" t="s">
        <v>61</v>
      </c>
      <c r="C54" s="82">
        <v>41796126.479999997</v>
      </c>
      <c r="D54" s="82">
        <v>522400.1</v>
      </c>
      <c r="E54" s="82">
        <v>32924350.550000001</v>
      </c>
      <c r="F54" s="82">
        <v>3661844.4</v>
      </c>
      <c r="G54" s="82">
        <v>0</v>
      </c>
      <c r="H54" s="82">
        <v>125000</v>
      </c>
      <c r="I54" s="82">
        <v>428571.43</v>
      </c>
      <c r="J54" s="82">
        <v>4133960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5">
        <f t="shared" si="2"/>
        <v>41796126.480000004</v>
      </c>
      <c r="Q54" s="85">
        <f t="shared" si="3"/>
        <v>0</v>
      </c>
    </row>
    <row r="55" spans="1:17">
      <c r="B55" s="7" t="s">
        <v>62</v>
      </c>
      <c r="C55" s="83">
        <f>SUM(C56:C58)</f>
        <v>512756376.01999998</v>
      </c>
      <c r="D55" s="83">
        <f t="shared" ref="D55:O55" si="8">SUM(D56:D58)</f>
        <v>474954861.11000001</v>
      </c>
      <c r="E55" s="83">
        <f t="shared" si="8"/>
        <v>8398797.1199999992</v>
      </c>
      <c r="F55" s="83">
        <f t="shared" si="8"/>
        <v>2967248.11</v>
      </c>
      <c r="G55" s="83">
        <f t="shared" si="8"/>
        <v>0</v>
      </c>
      <c r="H55" s="83">
        <f t="shared" si="8"/>
        <v>12546337.560000001</v>
      </c>
      <c r="I55" s="83">
        <f t="shared" si="8"/>
        <v>10895399.550000001</v>
      </c>
      <c r="J55" s="83">
        <f t="shared" si="8"/>
        <v>0</v>
      </c>
      <c r="K55" s="83">
        <f t="shared" si="8"/>
        <v>14986.96</v>
      </c>
      <c r="L55" s="83">
        <f t="shared" si="8"/>
        <v>2978745.61</v>
      </c>
      <c r="M55" s="83">
        <f t="shared" si="8"/>
        <v>0</v>
      </c>
      <c r="N55" s="83">
        <f t="shared" si="8"/>
        <v>0</v>
      </c>
      <c r="O55" s="83">
        <f t="shared" si="8"/>
        <v>0</v>
      </c>
      <c r="P55" s="85">
        <f t="shared" si="2"/>
        <v>512756376.02000004</v>
      </c>
      <c r="Q55" s="85">
        <f t="shared" si="3"/>
        <v>0</v>
      </c>
    </row>
    <row r="56" spans="1:17" ht="24">
      <c r="A56" s="18">
        <v>6100</v>
      </c>
      <c r="B56" s="5" t="s">
        <v>63</v>
      </c>
      <c r="C56" s="82">
        <v>441256376.01999998</v>
      </c>
      <c r="D56" s="82">
        <v>403454861.11000001</v>
      </c>
      <c r="E56" s="82">
        <v>8398797.1199999992</v>
      </c>
      <c r="F56" s="82">
        <v>2967248.11</v>
      </c>
      <c r="G56" s="82">
        <v>0</v>
      </c>
      <c r="H56" s="82">
        <v>12546337.560000001</v>
      </c>
      <c r="I56" s="82">
        <v>10895399.550000001</v>
      </c>
      <c r="J56" s="82">
        <v>0</v>
      </c>
      <c r="K56" s="82">
        <v>14986.96</v>
      </c>
      <c r="L56" s="82">
        <v>2978745.61</v>
      </c>
      <c r="M56" s="82">
        <v>0</v>
      </c>
      <c r="N56" s="82">
        <v>0</v>
      </c>
      <c r="O56" s="82">
        <v>0</v>
      </c>
      <c r="P56" s="85">
        <f t="shared" si="2"/>
        <v>441256376.02000004</v>
      </c>
      <c r="Q56" s="85">
        <f t="shared" si="3"/>
        <v>0</v>
      </c>
    </row>
    <row r="57" spans="1:17" ht="24">
      <c r="A57" s="18">
        <v>6200</v>
      </c>
      <c r="B57" s="5" t="s">
        <v>64</v>
      </c>
      <c r="C57" s="82">
        <v>71500000</v>
      </c>
      <c r="D57" s="82">
        <v>71500000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5">
        <f t="shared" si="2"/>
        <v>71500000</v>
      </c>
      <c r="Q57" s="85">
        <f t="shared" si="3"/>
        <v>0</v>
      </c>
    </row>
    <row r="58" spans="1:17" ht="24">
      <c r="A58" s="18">
        <v>6300</v>
      </c>
      <c r="B58" s="5" t="s">
        <v>65</v>
      </c>
      <c r="C58" s="82"/>
      <c r="D58" s="82">
        <f t="shared" ref="D58" si="9">+$C58*D$88</f>
        <v>0</v>
      </c>
      <c r="E58" s="82">
        <f t="shared" ref="E58:O58" si="10">+$C58*E$88</f>
        <v>0</v>
      </c>
      <c r="F58" s="82">
        <f t="shared" si="10"/>
        <v>0</v>
      </c>
      <c r="G58" s="82">
        <f t="shared" si="10"/>
        <v>0</v>
      </c>
      <c r="H58" s="82">
        <f t="shared" si="10"/>
        <v>0</v>
      </c>
      <c r="I58" s="82">
        <f t="shared" si="10"/>
        <v>0</v>
      </c>
      <c r="J58" s="82">
        <f t="shared" si="10"/>
        <v>0</v>
      </c>
      <c r="K58" s="82">
        <f t="shared" si="10"/>
        <v>0</v>
      </c>
      <c r="L58" s="82">
        <f t="shared" si="10"/>
        <v>0</v>
      </c>
      <c r="M58" s="82">
        <f t="shared" si="10"/>
        <v>0</v>
      </c>
      <c r="N58" s="82">
        <f t="shared" si="10"/>
        <v>0</v>
      </c>
      <c r="O58" s="82">
        <f t="shared" si="10"/>
        <v>0</v>
      </c>
      <c r="P58" s="85">
        <f t="shared" si="2"/>
        <v>0</v>
      </c>
      <c r="Q58" s="85">
        <f t="shared" si="3"/>
        <v>0</v>
      </c>
    </row>
    <row r="59" spans="1:17" ht="24">
      <c r="B59" s="7" t="s">
        <v>66</v>
      </c>
      <c r="C59" s="83">
        <f>SUM(C60:C66)</f>
        <v>0</v>
      </c>
      <c r="D59" s="83">
        <f t="shared" ref="D59:O59" si="11">SUM(D60:D66)</f>
        <v>0</v>
      </c>
      <c r="E59" s="83">
        <f t="shared" si="11"/>
        <v>0</v>
      </c>
      <c r="F59" s="83">
        <f t="shared" si="11"/>
        <v>0</v>
      </c>
      <c r="G59" s="83">
        <f t="shared" si="11"/>
        <v>0</v>
      </c>
      <c r="H59" s="83">
        <f t="shared" si="11"/>
        <v>0</v>
      </c>
      <c r="I59" s="83">
        <f t="shared" si="11"/>
        <v>0</v>
      </c>
      <c r="J59" s="83">
        <f t="shared" si="11"/>
        <v>0</v>
      </c>
      <c r="K59" s="83">
        <f t="shared" si="11"/>
        <v>0</v>
      </c>
      <c r="L59" s="83">
        <f t="shared" si="11"/>
        <v>0</v>
      </c>
      <c r="M59" s="83">
        <f t="shared" si="11"/>
        <v>0</v>
      </c>
      <c r="N59" s="83">
        <f t="shared" si="11"/>
        <v>0</v>
      </c>
      <c r="O59" s="83">
        <f t="shared" si="11"/>
        <v>0</v>
      </c>
      <c r="P59" s="85">
        <f t="shared" si="2"/>
        <v>0</v>
      </c>
      <c r="Q59" s="85">
        <f t="shared" si="3"/>
        <v>0</v>
      </c>
    </row>
    <row r="60" spans="1:17" ht="24">
      <c r="B60" s="5" t="s">
        <v>67</v>
      </c>
      <c r="C60" s="82"/>
      <c r="D60" s="82">
        <f>+$C60*D$89</f>
        <v>0</v>
      </c>
      <c r="E60" s="82">
        <f t="shared" ref="E60:O66" si="12">+$C60*E$89</f>
        <v>0</v>
      </c>
      <c r="F60" s="82">
        <f t="shared" si="12"/>
        <v>0</v>
      </c>
      <c r="G60" s="82">
        <f t="shared" si="12"/>
        <v>0</v>
      </c>
      <c r="H60" s="82">
        <f t="shared" si="12"/>
        <v>0</v>
      </c>
      <c r="I60" s="82">
        <f t="shared" si="12"/>
        <v>0</v>
      </c>
      <c r="J60" s="82">
        <f t="shared" si="12"/>
        <v>0</v>
      </c>
      <c r="K60" s="82">
        <f t="shared" si="12"/>
        <v>0</v>
      </c>
      <c r="L60" s="82">
        <f t="shared" si="12"/>
        <v>0</v>
      </c>
      <c r="M60" s="82">
        <f t="shared" si="12"/>
        <v>0</v>
      </c>
      <c r="N60" s="82">
        <f t="shared" si="12"/>
        <v>0</v>
      </c>
      <c r="O60" s="82">
        <f t="shared" si="12"/>
        <v>0</v>
      </c>
      <c r="P60" s="85">
        <f t="shared" si="2"/>
        <v>0</v>
      </c>
      <c r="Q60" s="85">
        <f t="shared" si="3"/>
        <v>0</v>
      </c>
    </row>
    <row r="61" spans="1:17" ht="24">
      <c r="B61" s="5" t="s">
        <v>68</v>
      </c>
      <c r="C61" s="82"/>
      <c r="D61" s="82">
        <f t="shared" ref="D61:D66" si="13">+$C61*D$89</f>
        <v>0</v>
      </c>
      <c r="E61" s="82">
        <f t="shared" si="12"/>
        <v>0</v>
      </c>
      <c r="F61" s="82">
        <f t="shared" si="12"/>
        <v>0</v>
      </c>
      <c r="G61" s="82">
        <f t="shared" si="12"/>
        <v>0</v>
      </c>
      <c r="H61" s="82">
        <f t="shared" si="12"/>
        <v>0</v>
      </c>
      <c r="I61" s="82">
        <f t="shared" si="12"/>
        <v>0</v>
      </c>
      <c r="J61" s="82">
        <f t="shared" si="12"/>
        <v>0</v>
      </c>
      <c r="K61" s="82">
        <f t="shared" si="12"/>
        <v>0</v>
      </c>
      <c r="L61" s="82">
        <f t="shared" si="12"/>
        <v>0</v>
      </c>
      <c r="M61" s="82">
        <f t="shared" si="12"/>
        <v>0</v>
      </c>
      <c r="N61" s="82">
        <f t="shared" si="12"/>
        <v>0</v>
      </c>
      <c r="O61" s="82">
        <f t="shared" si="12"/>
        <v>0</v>
      </c>
      <c r="P61" s="85">
        <f t="shared" si="2"/>
        <v>0</v>
      </c>
      <c r="Q61" s="85">
        <f t="shared" si="3"/>
        <v>0</v>
      </c>
    </row>
    <row r="62" spans="1:17">
      <c r="B62" s="5" t="s">
        <v>69</v>
      </c>
      <c r="C62" s="82"/>
      <c r="D62" s="82">
        <f t="shared" si="13"/>
        <v>0</v>
      </c>
      <c r="E62" s="82">
        <f t="shared" si="12"/>
        <v>0</v>
      </c>
      <c r="F62" s="82">
        <f t="shared" si="12"/>
        <v>0</v>
      </c>
      <c r="G62" s="82">
        <f t="shared" si="12"/>
        <v>0</v>
      </c>
      <c r="H62" s="82">
        <f t="shared" si="12"/>
        <v>0</v>
      </c>
      <c r="I62" s="82">
        <f t="shared" si="12"/>
        <v>0</v>
      </c>
      <c r="J62" s="82">
        <f t="shared" si="12"/>
        <v>0</v>
      </c>
      <c r="K62" s="82">
        <f t="shared" si="12"/>
        <v>0</v>
      </c>
      <c r="L62" s="82">
        <f t="shared" si="12"/>
        <v>0</v>
      </c>
      <c r="M62" s="82">
        <f t="shared" si="12"/>
        <v>0</v>
      </c>
      <c r="N62" s="82">
        <f t="shared" si="12"/>
        <v>0</v>
      </c>
      <c r="O62" s="82">
        <f t="shared" si="12"/>
        <v>0</v>
      </c>
      <c r="P62" s="85">
        <f t="shared" si="2"/>
        <v>0</v>
      </c>
      <c r="Q62" s="85">
        <f t="shared" si="3"/>
        <v>0</v>
      </c>
    </row>
    <row r="63" spans="1:17">
      <c r="B63" s="5" t="s">
        <v>70</v>
      </c>
      <c r="C63" s="82"/>
      <c r="D63" s="82">
        <f t="shared" si="13"/>
        <v>0</v>
      </c>
      <c r="E63" s="82">
        <f t="shared" si="12"/>
        <v>0</v>
      </c>
      <c r="F63" s="82">
        <f t="shared" si="12"/>
        <v>0</v>
      </c>
      <c r="G63" s="82">
        <f t="shared" si="12"/>
        <v>0</v>
      </c>
      <c r="H63" s="82">
        <f t="shared" si="12"/>
        <v>0</v>
      </c>
      <c r="I63" s="82">
        <f t="shared" si="12"/>
        <v>0</v>
      </c>
      <c r="J63" s="82">
        <f t="shared" si="12"/>
        <v>0</v>
      </c>
      <c r="K63" s="82">
        <f t="shared" si="12"/>
        <v>0</v>
      </c>
      <c r="L63" s="82">
        <f t="shared" si="12"/>
        <v>0</v>
      </c>
      <c r="M63" s="82">
        <f t="shared" si="12"/>
        <v>0</v>
      </c>
      <c r="N63" s="82">
        <f t="shared" si="12"/>
        <v>0</v>
      </c>
      <c r="O63" s="82">
        <f t="shared" si="12"/>
        <v>0</v>
      </c>
      <c r="P63" s="85">
        <f t="shared" si="2"/>
        <v>0</v>
      </c>
      <c r="Q63" s="85">
        <f t="shared" si="3"/>
        <v>0</v>
      </c>
    </row>
    <row r="64" spans="1:17" ht="36">
      <c r="B64" s="5" t="s">
        <v>71</v>
      </c>
      <c r="C64" s="82"/>
      <c r="D64" s="82">
        <f t="shared" si="13"/>
        <v>0</v>
      </c>
      <c r="E64" s="82">
        <f t="shared" si="12"/>
        <v>0</v>
      </c>
      <c r="F64" s="82">
        <f t="shared" si="12"/>
        <v>0</v>
      </c>
      <c r="G64" s="82">
        <f t="shared" si="12"/>
        <v>0</v>
      </c>
      <c r="H64" s="82">
        <f t="shared" si="12"/>
        <v>0</v>
      </c>
      <c r="I64" s="82">
        <f t="shared" si="12"/>
        <v>0</v>
      </c>
      <c r="J64" s="82">
        <f t="shared" si="12"/>
        <v>0</v>
      </c>
      <c r="K64" s="82">
        <f t="shared" si="12"/>
        <v>0</v>
      </c>
      <c r="L64" s="82">
        <f t="shared" si="12"/>
        <v>0</v>
      </c>
      <c r="M64" s="82">
        <f t="shared" si="12"/>
        <v>0</v>
      </c>
      <c r="N64" s="82">
        <f t="shared" si="12"/>
        <v>0</v>
      </c>
      <c r="O64" s="82">
        <f t="shared" si="12"/>
        <v>0</v>
      </c>
      <c r="P64" s="85">
        <f t="shared" si="2"/>
        <v>0</v>
      </c>
      <c r="Q64" s="85">
        <f t="shared" si="3"/>
        <v>0</v>
      </c>
    </row>
    <row r="65" spans="1:17" ht="24">
      <c r="B65" s="5" t="s">
        <v>72</v>
      </c>
      <c r="C65" s="82"/>
      <c r="D65" s="82">
        <f t="shared" si="13"/>
        <v>0</v>
      </c>
      <c r="E65" s="82">
        <f t="shared" si="12"/>
        <v>0</v>
      </c>
      <c r="F65" s="82">
        <f t="shared" si="12"/>
        <v>0</v>
      </c>
      <c r="G65" s="82">
        <f t="shared" si="12"/>
        <v>0</v>
      </c>
      <c r="H65" s="82">
        <f t="shared" si="12"/>
        <v>0</v>
      </c>
      <c r="I65" s="82">
        <f t="shared" si="12"/>
        <v>0</v>
      </c>
      <c r="J65" s="82">
        <f t="shared" si="12"/>
        <v>0</v>
      </c>
      <c r="K65" s="82">
        <f t="shared" si="12"/>
        <v>0</v>
      </c>
      <c r="L65" s="82">
        <f t="shared" si="12"/>
        <v>0</v>
      </c>
      <c r="M65" s="82">
        <f t="shared" si="12"/>
        <v>0</v>
      </c>
      <c r="N65" s="82">
        <f t="shared" si="12"/>
        <v>0</v>
      </c>
      <c r="O65" s="82">
        <f t="shared" si="12"/>
        <v>0</v>
      </c>
      <c r="P65" s="85">
        <f t="shared" si="2"/>
        <v>0</v>
      </c>
      <c r="Q65" s="85">
        <f t="shared" si="3"/>
        <v>0</v>
      </c>
    </row>
    <row r="66" spans="1:17" ht="36">
      <c r="A66" s="18">
        <v>7900</v>
      </c>
      <c r="B66" s="5" t="s">
        <v>73</v>
      </c>
      <c r="C66" s="82">
        <f>SUM(VLOOKUP(A66,'Capitulo 7000'!A:D,4,FALSE))</f>
        <v>0</v>
      </c>
      <c r="D66" s="82">
        <f t="shared" si="13"/>
        <v>0</v>
      </c>
      <c r="E66" s="82">
        <f t="shared" si="12"/>
        <v>0</v>
      </c>
      <c r="F66" s="82">
        <f t="shared" si="12"/>
        <v>0</v>
      </c>
      <c r="G66" s="82">
        <f t="shared" si="12"/>
        <v>0</v>
      </c>
      <c r="H66" s="82">
        <f t="shared" si="12"/>
        <v>0</v>
      </c>
      <c r="I66" s="82">
        <f t="shared" si="12"/>
        <v>0</v>
      </c>
      <c r="J66" s="82">
        <f t="shared" si="12"/>
        <v>0</v>
      </c>
      <c r="K66" s="82">
        <f t="shared" si="12"/>
        <v>0</v>
      </c>
      <c r="L66" s="82">
        <f t="shared" si="12"/>
        <v>0</v>
      </c>
      <c r="M66" s="82">
        <f t="shared" si="12"/>
        <v>0</v>
      </c>
      <c r="N66" s="82">
        <f t="shared" si="12"/>
        <v>0</v>
      </c>
      <c r="O66" s="82">
        <f t="shared" si="12"/>
        <v>0</v>
      </c>
      <c r="P66" s="85">
        <f t="shared" si="2"/>
        <v>0</v>
      </c>
      <c r="Q66" s="85">
        <f t="shared" si="3"/>
        <v>0</v>
      </c>
    </row>
    <row r="67" spans="1:17" ht="24">
      <c r="B67" s="7" t="s">
        <v>74</v>
      </c>
      <c r="C67" s="83">
        <f>SUM(C68:C70)</f>
        <v>0</v>
      </c>
      <c r="D67" s="83">
        <f t="shared" ref="D67:O67" si="14">SUM(D68:D70)</f>
        <v>0</v>
      </c>
      <c r="E67" s="83">
        <f t="shared" si="14"/>
        <v>0</v>
      </c>
      <c r="F67" s="83">
        <f t="shared" si="14"/>
        <v>0</v>
      </c>
      <c r="G67" s="83">
        <f t="shared" si="14"/>
        <v>0</v>
      </c>
      <c r="H67" s="83">
        <f t="shared" si="14"/>
        <v>0</v>
      </c>
      <c r="I67" s="83">
        <f t="shared" si="14"/>
        <v>0</v>
      </c>
      <c r="J67" s="83">
        <f t="shared" si="14"/>
        <v>0</v>
      </c>
      <c r="K67" s="83">
        <f t="shared" si="14"/>
        <v>0</v>
      </c>
      <c r="L67" s="83">
        <f t="shared" si="14"/>
        <v>0</v>
      </c>
      <c r="M67" s="83">
        <f t="shared" si="14"/>
        <v>0</v>
      </c>
      <c r="N67" s="83">
        <f t="shared" si="14"/>
        <v>0</v>
      </c>
      <c r="O67" s="83">
        <f t="shared" si="14"/>
        <v>0</v>
      </c>
      <c r="P67" s="85">
        <f t="shared" si="2"/>
        <v>0</v>
      </c>
      <c r="Q67" s="85">
        <f t="shared" si="3"/>
        <v>0</v>
      </c>
    </row>
    <row r="68" spans="1:17">
      <c r="B68" s="5" t="s">
        <v>75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5">
        <f t="shared" si="2"/>
        <v>0</v>
      </c>
      <c r="Q68" s="85">
        <f t="shared" si="3"/>
        <v>0</v>
      </c>
    </row>
    <row r="69" spans="1:17">
      <c r="B69" s="5" t="s">
        <v>76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5">
        <f t="shared" si="2"/>
        <v>0</v>
      </c>
      <c r="Q69" s="85">
        <f t="shared" si="3"/>
        <v>0</v>
      </c>
    </row>
    <row r="70" spans="1:17">
      <c r="B70" s="5" t="s">
        <v>77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5">
        <f t="shared" si="2"/>
        <v>0</v>
      </c>
      <c r="Q70" s="85">
        <f t="shared" si="3"/>
        <v>0</v>
      </c>
    </row>
    <row r="71" spans="1:17">
      <c r="B71" s="7" t="s">
        <v>78</v>
      </c>
      <c r="C71" s="83">
        <f>SUM(C72:C77)</f>
        <v>108792007.54000001</v>
      </c>
      <c r="D71" s="83">
        <f t="shared" ref="D71:O71" si="15">SUM(D72:D77)</f>
        <v>9066000.629999999</v>
      </c>
      <c r="E71" s="83">
        <f t="shared" si="15"/>
        <v>9066000.629999999</v>
      </c>
      <c r="F71" s="83">
        <f t="shared" si="15"/>
        <v>9066000.629999999</v>
      </c>
      <c r="G71" s="83">
        <f t="shared" si="15"/>
        <v>9066000.629999999</v>
      </c>
      <c r="H71" s="83">
        <f t="shared" si="15"/>
        <v>9066000.629999999</v>
      </c>
      <c r="I71" s="83">
        <f t="shared" si="15"/>
        <v>9066000.629999999</v>
      </c>
      <c r="J71" s="83">
        <f t="shared" si="15"/>
        <v>9066000.629999999</v>
      </c>
      <c r="K71" s="83">
        <f t="shared" si="15"/>
        <v>9066000.629999999</v>
      </c>
      <c r="L71" s="83">
        <f t="shared" si="15"/>
        <v>9066000.629999999</v>
      </c>
      <c r="M71" s="83">
        <f t="shared" si="15"/>
        <v>9066000.629999999</v>
      </c>
      <c r="N71" s="83">
        <f t="shared" si="15"/>
        <v>9066000.629999999</v>
      </c>
      <c r="O71" s="83">
        <f t="shared" si="15"/>
        <v>9066000.6099999994</v>
      </c>
      <c r="P71" s="85">
        <f t="shared" ref="P71:P78" si="16">SUM(D71:O71)</f>
        <v>108792007.53999996</v>
      </c>
      <c r="Q71" s="85">
        <f t="shared" si="3"/>
        <v>0</v>
      </c>
    </row>
    <row r="72" spans="1:17" ht="24">
      <c r="A72" s="18">
        <v>9100</v>
      </c>
      <c r="B72" s="5" t="s">
        <v>79</v>
      </c>
      <c r="C72" s="82">
        <v>30362420.039999999</v>
      </c>
      <c r="D72" s="82">
        <v>2530201.67</v>
      </c>
      <c r="E72" s="82">
        <v>2530201.67</v>
      </c>
      <c r="F72" s="82">
        <v>2530201.67</v>
      </c>
      <c r="G72" s="82">
        <v>2530201.67</v>
      </c>
      <c r="H72" s="82">
        <v>2530201.67</v>
      </c>
      <c r="I72" s="82">
        <v>2530201.67</v>
      </c>
      <c r="J72" s="82">
        <v>2530201.67</v>
      </c>
      <c r="K72" s="82">
        <v>2530201.67</v>
      </c>
      <c r="L72" s="82">
        <v>2530201.67</v>
      </c>
      <c r="M72" s="82">
        <v>2530201.67</v>
      </c>
      <c r="N72" s="82">
        <v>2530201.67</v>
      </c>
      <c r="O72" s="82">
        <v>2530201.67</v>
      </c>
      <c r="P72" s="85">
        <f t="shared" si="16"/>
        <v>30362420.040000007</v>
      </c>
      <c r="Q72" s="85">
        <f t="shared" ref="Q72:Q78" si="17">+P72-C72</f>
        <v>0</v>
      </c>
    </row>
    <row r="73" spans="1:17" ht="24">
      <c r="A73" s="18">
        <v>9200</v>
      </c>
      <c r="B73" s="5" t="s">
        <v>80</v>
      </c>
      <c r="C73" s="82">
        <v>69048201.019999996</v>
      </c>
      <c r="D73" s="82">
        <v>5754016.75</v>
      </c>
      <c r="E73" s="82">
        <v>5754016.75</v>
      </c>
      <c r="F73" s="82">
        <v>5754016.75</v>
      </c>
      <c r="G73" s="82">
        <v>5754016.75</v>
      </c>
      <c r="H73" s="82">
        <v>5754016.75</v>
      </c>
      <c r="I73" s="82">
        <v>5754016.75</v>
      </c>
      <c r="J73" s="82">
        <v>5754016.75</v>
      </c>
      <c r="K73" s="82">
        <v>5754016.75</v>
      </c>
      <c r="L73" s="82">
        <v>5754016.75</v>
      </c>
      <c r="M73" s="82">
        <v>5754016.75</v>
      </c>
      <c r="N73" s="82">
        <v>5754016.75</v>
      </c>
      <c r="O73" s="82">
        <v>5754016.7699999996</v>
      </c>
      <c r="P73" s="85">
        <f t="shared" si="16"/>
        <v>69048201.019999996</v>
      </c>
      <c r="Q73" s="85">
        <f t="shared" si="17"/>
        <v>0</v>
      </c>
    </row>
    <row r="74" spans="1:17" ht="24">
      <c r="B74" s="5" t="s">
        <v>81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5">
        <f t="shared" si="16"/>
        <v>0</v>
      </c>
      <c r="Q74" s="85">
        <f t="shared" si="17"/>
        <v>0</v>
      </c>
    </row>
    <row r="75" spans="1:17" ht="12.75">
      <c r="A75" s="18">
        <v>9400</v>
      </c>
      <c r="B75" s="5" t="s">
        <v>82</v>
      </c>
      <c r="C75" s="82">
        <v>1535000</v>
      </c>
      <c r="D75" s="82">
        <v>127916.67</v>
      </c>
      <c r="E75" s="82">
        <v>127916.67</v>
      </c>
      <c r="F75" s="82">
        <v>127916.67</v>
      </c>
      <c r="G75" s="82">
        <v>127916.67</v>
      </c>
      <c r="H75" s="82">
        <v>127916.67</v>
      </c>
      <c r="I75" s="82">
        <v>127916.67</v>
      </c>
      <c r="J75" s="82">
        <v>127916.67</v>
      </c>
      <c r="K75" s="82">
        <v>127916.67</v>
      </c>
      <c r="L75" s="82">
        <v>127916.67</v>
      </c>
      <c r="M75" s="82">
        <v>127916.67</v>
      </c>
      <c r="N75" s="82">
        <v>127916.67</v>
      </c>
      <c r="O75" s="82">
        <v>127916.63</v>
      </c>
      <c r="P75" s="85">
        <f t="shared" si="16"/>
        <v>1535000</v>
      </c>
      <c r="Q75" s="85">
        <f t="shared" si="17"/>
        <v>0</v>
      </c>
    </row>
    <row r="76" spans="1:17" ht="12.75">
      <c r="A76" s="18">
        <v>9500</v>
      </c>
      <c r="B76" s="5" t="s">
        <v>83</v>
      </c>
      <c r="C76" s="82">
        <v>7846386.4800000004</v>
      </c>
      <c r="D76" s="82">
        <v>653865.54</v>
      </c>
      <c r="E76" s="82">
        <v>653865.54</v>
      </c>
      <c r="F76" s="82">
        <v>653865.54</v>
      </c>
      <c r="G76" s="82">
        <v>653865.54</v>
      </c>
      <c r="H76" s="82">
        <v>653865.54</v>
      </c>
      <c r="I76" s="82">
        <v>653865.54</v>
      </c>
      <c r="J76" s="82">
        <v>653865.54</v>
      </c>
      <c r="K76" s="82">
        <v>653865.54</v>
      </c>
      <c r="L76" s="82">
        <v>653865.54</v>
      </c>
      <c r="M76" s="82">
        <v>653865.54</v>
      </c>
      <c r="N76" s="82">
        <v>653865.54</v>
      </c>
      <c r="O76" s="82">
        <v>653865.54</v>
      </c>
      <c r="P76" s="85">
        <f t="shared" si="16"/>
        <v>7846386.4800000004</v>
      </c>
      <c r="Q76" s="85">
        <f t="shared" si="17"/>
        <v>0</v>
      </c>
    </row>
    <row r="77" spans="1:17">
      <c r="B77" s="5" t="s">
        <v>84</v>
      </c>
      <c r="C77" s="82"/>
      <c r="D77" s="82">
        <f t="shared" ref="D77:D78" si="18">+$C77*D$90</f>
        <v>0</v>
      </c>
      <c r="E77" s="82">
        <f t="shared" ref="E77:O78" si="19">+$C77*E$90</f>
        <v>0</v>
      </c>
      <c r="F77" s="82">
        <f t="shared" si="19"/>
        <v>0</v>
      </c>
      <c r="G77" s="82">
        <f t="shared" si="19"/>
        <v>0</v>
      </c>
      <c r="H77" s="82">
        <f t="shared" si="19"/>
        <v>0</v>
      </c>
      <c r="I77" s="82">
        <f t="shared" si="19"/>
        <v>0</v>
      </c>
      <c r="J77" s="82">
        <f t="shared" si="19"/>
        <v>0</v>
      </c>
      <c r="K77" s="82">
        <f t="shared" si="19"/>
        <v>0</v>
      </c>
      <c r="L77" s="82">
        <f t="shared" si="19"/>
        <v>0</v>
      </c>
      <c r="M77" s="82">
        <f t="shared" si="19"/>
        <v>0</v>
      </c>
      <c r="N77" s="82">
        <f t="shared" si="19"/>
        <v>0</v>
      </c>
      <c r="O77" s="82">
        <f t="shared" si="19"/>
        <v>0</v>
      </c>
      <c r="P77" s="85">
        <f t="shared" si="16"/>
        <v>0</v>
      </c>
      <c r="Q77" s="85">
        <f t="shared" si="17"/>
        <v>0</v>
      </c>
    </row>
    <row r="78" spans="1:17" ht="24.75" thickBot="1">
      <c r="A78" s="18">
        <v>9900</v>
      </c>
      <c r="B78" s="8" t="s">
        <v>85</v>
      </c>
      <c r="C78" s="84">
        <v>0</v>
      </c>
      <c r="D78" s="84">
        <f t="shared" si="18"/>
        <v>0</v>
      </c>
      <c r="E78" s="84">
        <f t="shared" si="19"/>
        <v>0</v>
      </c>
      <c r="F78" s="84">
        <f t="shared" si="19"/>
        <v>0</v>
      </c>
      <c r="G78" s="84">
        <f t="shared" si="19"/>
        <v>0</v>
      </c>
      <c r="H78" s="84">
        <f t="shared" si="19"/>
        <v>0</v>
      </c>
      <c r="I78" s="84">
        <f t="shared" si="19"/>
        <v>0</v>
      </c>
      <c r="J78" s="84">
        <f t="shared" si="19"/>
        <v>0</v>
      </c>
      <c r="K78" s="84">
        <f t="shared" si="19"/>
        <v>0</v>
      </c>
      <c r="L78" s="84">
        <f t="shared" si="19"/>
        <v>0</v>
      </c>
      <c r="M78" s="84">
        <f t="shared" si="19"/>
        <v>0</v>
      </c>
      <c r="N78" s="84">
        <f t="shared" si="19"/>
        <v>0</v>
      </c>
      <c r="O78" s="84">
        <f t="shared" si="19"/>
        <v>0</v>
      </c>
      <c r="P78" s="85">
        <f t="shared" si="16"/>
        <v>0</v>
      </c>
      <c r="Q78" s="85">
        <f t="shared" si="17"/>
        <v>0</v>
      </c>
    </row>
    <row r="83" spans="2:15" ht="25.5" hidden="1">
      <c r="B83" s="94">
        <v>1000</v>
      </c>
      <c r="C83" s="95" t="s">
        <v>91</v>
      </c>
      <c r="D83" s="2">
        <v>7.5258589774076567E-2</v>
      </c>
      <c r="E83" s="2">
        <v>6.5391422700377427E-2</v>
      </c>
      <c r="F83" s="2">
        <v>6.3337145549990717E-2</v>
      </c>
      <c r="G83" s="2">
        <v>8.3642783493185782E-2</v>
      </c>
      <c r="H83" s="2">
        <v>7.3383517589500277E-2</v>
      </c>
      <c r="I83" s="2">
        <v>9.8784602031022462E-2</v>
      </c>
      <c r="J83" s="2">
        <v>7.0306838169382296E-2</v>
      </c>
      <c r="K83" s="2">
        <v>7.4457624788975468E-2</v>
      </c>
      <c r="L83" s="2">
        <v>8.8103778717141451E-2</v>
      </c>
      <c r="M83" s="2">
        <v>9.2658320025251886E-2</v>
      </c>
      <c r="N83" s="2">
        <v>7.5647536691388198E-2</v>
      </c>
      <c r="O83" s="2">
        <v>0.13902784046970768</v>
      </c>
    </row>
    <row r="84" spans="2:15" ht="25.5" hidden="1">
      <c r="B84" s="94">
        <v>2000</v>
      </c>
      <c r="C84" s="95" t="s">
        <v>92</v>
      </c>
      <c r="D84" s="2">
        <v>1.7294537050877284E-4</v>
      </c>
      <c r="E84" s="2">
        <v>4.6423512839056371E-4</v>
      </c>
      <c r="F84" s="2">
        <v>0.11575134315563673</v>
      </c>
      <c r="G84" s="2">
        <v>1.1195200079449907E-2</v>
      </c>
      <c r="H84" s="2">
        <v>9.1614457112668912E-2</v>
      </c>
      <c r="I84" s="2">
        <v>8.5412705167300582E-2</v>
      </c>
      <c r="J84" s="2">
        <v>8.9879239651342188E-2</v>
      </c>
      <c r="K84" s="2">
        <v>8.5847329636823955E-2</v>
      </c>
      <c r="L84" s="2">
        <v>8.1916531422410038E-2</v>
      </c>
      <c r="M84" s="2">
        <v>8.9449488861810006E-2</v>
      </c>
      <c r="N84" s="2">
        <v>0.10601784581127668</v>
      </c>
      <c r="O84" s="2">
        <v>0.24227867860238164</v>
      </c>
    </row>
    <row r="85" spans="2:15" ht="25.5" hidden="1">
      <c r="B85" s="94">
        <v>3000</v>
      </c>
      <c r="C85" s="95" t="s">
        <v>93</v>
      </c>
      <c r="D85" s="2">
        <v>2.8999520816570239E-2</v>
      </c>
      <c r="E85" s="2">
        <v>4.1003838389421121E-2</v>
      </c>
      <c r="F85" s="2">
        <v>0.10927098593141989</v>
      </c>
      <c r="G85" s="2">
        <v>4.8643152029858826E-2</v>
      </c>
      <c r="H85" s="2">
        <v>6.595579868763489E-2</v>
      </c>
      <c r="I85" s="2">
        <v>8.7327475533084467E-2</v>
      </c>
      <c r="J85" s="2">
        <v>9.2190753767990366E-2</v>
      </c>
      <c r="K85" s="2">
        <v>8.7908532634749681E-2</v>
      </c>
      <c r="L85" s="2">
        <v>7.0107369161534289E-2</v>
      </c>
      <c r="M85" s="2">
        <v>6.6303454647725191E-2</v>
      </c>
      <c r="N85" s="2">
        <v>4.4294974922780637E-2</v>
      </c>
      <c r="O85" s="2">
        <v>0.25799414347723043</v>
      </c>
    </row>
    <row r="86" spans="2:15" ht="76.5" hidden="1">
      <c r="B86" s="94">
        <v>4000</v>
      </c>
      <c r="C86" s="95" t="s">
        <v>94</v>
      </c>
      <c r="D86" s="2">
        <v>7.4495435394356949E-2</v>
      </c>
      <c r="E86" s="2">
        <v>5.3597263906130184E-2</v>
      </c>
      <c r="F86" s="2">
        <v>8.1842480005136692E-2</v>
      </c>
      <c r="G86" s="2">
        <v>6.1728555925435274E-2</v>
      </c>
      <c r="H86" s="2">
        <v>6.5047356968887721E-2</v>
      </c>
      <c r="I86" s="2">
        <v>0.11182347720337017</v>
      </c>
      <c r="J86" s="2">
        <v>7.4204989006000671E-2</v>
      </c>
      <c r="K86" s="2">
        <v>7.9620261991505958E-2</v>
      </c>
      <c r="L86" s="2">
        <v>0.11852553321287329</v>
      </c>
      <c r="M86" s="2">
        <v>9.0356832270255608E-2</v>
      </c>
      <c r="N86" s="2">
        <v>5.3529935213886548E-2</v>
      </c>
      <c r="O86" s="2">
        <v>0.13522787890216104</v>
      </c>
    </row>
    <row r="87" spans="2:15" ht="51" hidden="1">
      <c r="B87" s="94">
        <v>5000</v>
      </c>
      <c r="C87" s="95" t="s">
        <v>95</v>
      </c>
      <c r="D87" s="2">
        <v>3.497020026422152E-2</v>
      </c>
      <c r="E87" s="2">
        <v>4.9907621142987182E-3</v>
      </c>
      <c r="F87" s="2">
        <v>0.11374537315552521</v>
      </c>
      <c r="G87" s="2">
        <v>8.0100788680454824E-2</v>
      </c>
      <c r="H87" s="2">
        <v>0.10342121283281008</v>
      </c>
      <c r="I87" s="2">
        <v>5.4603761601087666E-2</v>
      </c>
      <c r="J87" s="2">
        <v>7.2156774713974747E-2</v>
      </c>
      <c r="K87" s="2">
        <v>6.0753215480405409E-2</v>
      </c>
      <c r="L87" s="2">
        <v>4.4985702412291946E-2</v>
      </c>
      <c r="M87" s="2">
        <v>7.3582943941513074E-2</v>
      </c>
      <c r="N87" s="2">
        <v>3.5516853972347738E-2</v>
      </c>
      <c r="O87" s="2">
        <v>0.3211724108310689</v>
      </c>
    </row>
    <row r="88" spans="2:15" ht="25.5" hidden="1">
      <c r="B88" s="94">
        <v>6000</v>
      </c>
      <c r="C88" s="95" t="s">
        <v>96</v>
      </c>
      <c r="D88" s="2">
        <v>4.4952658622672576E-3</v>
      </c>
      <c r="E88" s="2">
        <v>8.6901266594852382E-4</v>
      </c>
      <c r="F88" s="2">
        <v>0.13787300185833132</v>
      </c>
      <c r="G88" s="2">
        <v>9.5082632303647913E-2</v>
      </c>
      <c r="H88" s="2">
        <v>9.3426400029662821E-2</v>
      </c>
      <c r="I88" s="2">
        <v>0.11449478573786843</v>
      </c>
      <c r="J88" s="2">
        <v>7.2269179498542752E-2</v>
      </c>
      <c r="K88" s="2">
        <v>0.11540593288520574</v>
      </c>
      <c r="L88" s="2">
        <v>3.5739397354602284E-2</v>
      </c>
      <c r="M88" s="2">
        <v>0.10133581119478544</v>
      </c>
      <c r="N88" s="2">
        <v>0.15371642894934714</v>
      </c>
      <c r="O88" s="2">
        <v>7.5292151659790321E-2</v>
      </c>
    </row>
    <row r="89" spans="2:15" ht="51" hidden="1">
      <c r="B89" s="94">
        <v>7000</v>
      </c>
      <c r="C89" s="95" t="s">
        <v>97</v>
      </c>
      <c r="D89" s="2">
        <v>-166754468.07958779</v>
      </c>
      <c r="E89" s="2">
        <v>-217334605.67716017</v>
      </c>
      <c r="F89" s="2">
        <v>-274088800.48148054</v>
      </c>
      <c r="G89" s="2">
        <v>33839191.392724656</v>
      </c>
      <c r="H89" s="2">
        <v>182424311.33531016</v>
      </c>
      <c r="I89" s="2">
        <v>-28431082.649596039</v>
      </c>
      <c r="J89" s="2">
        <v>-121423909.23267378</v>
      </c>
      <c r="K89" s="2">
        <v>-52893876.487675682</v>
      </c>
      <c r="L89" s="2">
        <v>-131112085.27251011</v>
      </c>
      <c r="M89" s="2">
        <v>-356663111.05941123</v>
      </c>
      <c r="N89" s="2">
        <v>-54012225.934556931</v>
      </c>
      <c r="O89" s="2">
        <v>1186450663.1466174</v>
      </c>
    </row>
    <row r="90" spans="2:15" ht="25.5" hidden="1">
      <c r="B90" s="94">
        <v>9000</v>
      </c>
      <c r="C90" s="95" t="s">
        <v>98</v>
      </c>
      <c r="D90" s="2">
        <v>0.16361440913591613</v>
      </c>
      <c r="E90" s="2">
        <v>0.16436403722924225</v>
      </c>
      <c r="F90" s="2">
        <v>0.16104249855566527</v>
      </c>
      <c r="G90" s="2">
        <v>0.17443755443298592</v>
      </c>
      <c r="H90" s="2">
        <v>1.852108639091812E-2</v>
      </c>
      <c r="I90" s="2">
        <v>5.8228421418362042E-2</v>
      </c>
      <c r="J90" s="2">
        <v>4.2296054479906649E-2</v>
      </c>
      <c r="K90" s="2">
        <v>4.3349313248296301E-2</v>
      </c>
      <c r="L90" s="2">
        <v>4.3710872294254702E-2</v>
      </c>
      <c r="M90" s="2">
        <v>4.5521355417336068E-2</v>
      </c>
      <c r="N90" s="2">
        <v>4.4277555919057111E-2</v>
      </c>
      <c r="O90" s="2">
        <v>4.0636841478059349E-2</v>
      </c>
    </row>
  </sheetData>
  <mergeCells count="2">
    <mergeCell ref="B1:O1"/>
    <mergeCell ref="B2:O2"/>
  </mergeCells>
  <pageMargins left="0.7" right="0.7" top="0.75" bottom="0.75" header="0.3" footer="0.3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8"/>
  <sheetViews>
    <sheetView tabSelected="1" topLeftCell="B1" workbookViewId="0">
      <selection activeCell="I8" sqref="I8"/>
    </sheetView>
  </sheetViews>
  <sheetFormatPr baseColWidth="10" defaultRowHeight="12"/>
  <cols>
    <col min="1" max="1" width="0" style="2" hidden="1" customWidth="1"/>
    <col min="2" max="2" width="25.5703125" style="2" customWidth="1"/>
    <col min="3" max="3" width="15.5703125" style="2" bestFit="1" customWidth="1"/>
    <col min="4" max="15" width="14.140625" style="2" bestFit="1" customWidth="1"/>
    <col min="16" max="16" width="14.140625" style="2" hidden="1" customWidth="1"/>
    <col min="17" max="17" width="0" style="2" hidden="1" customWidth="1"/>
    <col min="18" max="16384" width="11.42578125" style="2"/>
  </cols>
  <sheetData>
    <row r="1" spans="1:17" ht="36.6" customHeight="1">
      <c r="B1" s="105" t="s">
        <v>86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</row>
    <row r="2" spans="1:17" ht="38.25" customHeight="1" thickBot="1">
      <c r="A2" s="96"/>
      <c r="B2" s="108" t="s">
        <v>433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17" ht="12.75" thickBot="1">
      <c r="B3" s="1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97" t="s">
        <v>12</v>
      </c>
    </row>
    <row r="4" spans="1:17">
      <c r="B4" s="88"/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91"/>
      <c r="O4" s="92"/>
    </row>
    <row r="5" spans="1:17" ht="12.75" thickBot="1">
      <c r="B5" s="87" t="s">
        <v>13</v>
      </c>
      <c r="C5" s="86">
        <f>SUM(C7,C15,C25,C35,C45,C55,C59,C71,C78)</f>
        <v>5317778687.932642</v>
      </c>
      <c r="D5" s="86">
        <f t="shared" ref="D5:O5" si="0">SUM(D7,D15,D25,D35,D45,D55,D59,D71,D78)</f>
        <v>443148223.99438679</v>
      </c>
      <c r="E5" s="86">
        <f t="shared" si="0"/>
        <v>443148223.99438679</v>
      </c>
      <c r="F5" s="86">
        <f t="shared" si="0"/>
        <v>443148223.99438679</v>
      </c>
      <c r="G5" s="86">
        <f t="shared" si="0"/>
        <v>443148223.99438679</v>
      </c>
      <c r="H5" s="86">
        <f t="shared" si="0"/>
        <v>443148223.99438679</v>
      </c>
      <c r="I5" s="86">
        <f t="shared" si="0"/>
        <v>443148223.99438679</v>
      </c>
      <c r="J5" s="86">
        <f t="shared" si="0"/>
        <v>443148223.99438679</v>
      </c>
      <c r="K5" s="86">
        <f t="shared" si="0"/>
        <v>443148223.99438679</v>
      </c>
      <c r="L5" s="86">
        <f t="shared" si="0"/>
        <v>443148223.99438679</v>
      </c>
      <c r="M5" s="86">
        <f t="shared" si="0"/>
        <v>443148223.99438679</v>
      </c>
      <c r="N5" s="86">
        <f t="shared" si="0"/>
        <v>443148223.99438679</v>
      </c>
      <c r="O5" s="93">
        <f t="shared" si="0"/>
        <v>443148223.99438679</v>
      </c>
      <c r="P5" s="85">
        <f>SUM(D5:O5)</f>
        <v>5317778687.932641</v>
      </c>
      <c r="Q5" s="85">
        <f>+P5-C5</f>
        <v>0</v>
      </c>
    </row>
    <row r="6" spans="1:17" ht="3.75" customHeight="1" thickBot="1">
      <c r="B6" s="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7">
      <c r="B7" s="103" t="s">
        <v>14</v>
      </c>
      <c r="C7" s="99">
        <f>SUM(C8:C14)</f>
        <v>2469357390.0581875</v>
      </c>
      <c r="D7" s="81">
        <f t="shared" ref="D7:O7" si="1">SUM(D8:D14)</f>
        <v>205779782.50484899</v>
      </c>
      <c r="E7" s="81">
        <f t="shared" si="1"/>
        <v>205779782.50484899</v>
      </c>
      <c r="F7" s="81">
        <f t="shared" si="1"/>
        <v>205779782.50484899</v>
      </c>
      <c r="G7" s="81">
        <f t="shared" si="1"/>
        <v>205779782.50484899</v>
      </c>
      <c r="H7" s="81">
        <f t="shared" si="1"/>
        <v>205779782.50484899</v>
      </c>
      <c r="I7" s="81">
        <f t="shared" si="1"/>
        <v>205779782.50484899</v>
      </c>
      <c r="J7" s="81">
        <f t="shared" si="1"/>
        <v>205779782.50484899</v>
      </c>
      <c r="K7" s="81">
        <f t="shared" si="1"/>
        <v>205779782.50484899</v>
      </c>
      <c r="L7" s="81">
        <f t="shared" si="1"/>
        <v>205779782.50484899</v>
      </c>
      <c r="M7" s="81">
        <f t="shared" si="1"/>
        <v>205779782.50484899</v>
      </c>
      <c r="N7" s="81">
        <f t="shared" si="1"/>
        <v>205779782.50484899</v>
      </c>
      <c r="O7" s="81">
        <f t="shared" si="1"/>
        <v>205779782.50484899</v>
      </c>
      <c r="P7" s="85">
        <f>SUM(D7:O7)</f>
        <v>2469357390.058188</v>
      </c>
      <c r="Q7" s="85">
        <f>+P7-C7</f>
        <v>0</v>
      </c>
    </row>
    <row r="8" spans="1:17" ht="24">
      <c r="A8" s="98">
        <v>1100</v>
      </c>
      <c r="B8" s="104" t="s">
        <v>15</v>
      </c>
      <c r="C8" s="100">
        <f>SUM(VLOOKUP(A8,'Capitulo 1000'!A:D,4,FALSE))</f>
        <v>1299528375.4915247</v>
      </c>
      <c r="D8" s="82">
        <f>+$C8/12</f>
        <v>108294031.29096039</v>
      </c>
      <c r="E8" s="82">
        <f t="shared" ref="E8:O8" si="2">+$C8/12</f>
        <v>108294031.29096039</v>
      </c>
      <c r="F8" s="82">
        <f t="shared" si="2"/>
        <v>108294031.29096039</v>
      </c>
      <c r="G8" s="82">
        <f t="shared" si="2"/>
        <v>108294031.29096039</v>
      </c>
      <c r="H8" s="82">
        <f t="shared" si="2"/>
        <v>108294031.29096039</v>
      </c>
      <c r="I8" s="82">
        <f t="shared" si="2"/>
        <v>108294031.29096039</v>
      </c>
      <c r="J8" s="82">
        <f t="shared" si="2"/>
        <v>108294031.29096039</v>
      </c>
      <c r="K8" s="82">
        <f t="shared" si="2"/>
        <v>108294031.29096039</v>
      </c>
      <c r="L8" s="82">
        <f t="shared" si="2"/>
        <v>108294031.29096039</v>
      </c>
      <c r="M8" s="82">
        <f t="shared" si="2"/>
        <v>108294031.29096039</v>
      </c>
      <c r="N8" s="82">
        <f t="shared" si="2"/>
        <v>108294031.29096039</v>
      </c>
      <c r="O8" s="82">
        <f t="shared" si="2"/>
        <v>108294031.29096039</v>
      </c>
      <c r="P8" s="85">
        <f t="shared" ref="P8:P70" si="3">SUM(D8:O8)</f>
        <v>1299528375.4915247</v>
      </c>
      <c r="Q8" s="85">
        <f t="shared" ref="Q8:Q70" si="4">+P8-C8</f>
        <v>0</v>
      </c>
    </row>
    <row r="9" spans="1:17" ht="24">
      <c r="A9" s="98">
        <v>1200</v>
      </c>
      <c r="B9" s="104" t="s">
        <v>16</v>
      </c>
      <c r="C9" s="100">
        <f>SUM(VLOOKUP(A9,'Capitulo 1000'!A:D,4,FALSE))</f>
        <v>96000000.053432047</v>
      </c>
      <c r="D9" s="82">
        <f t="shared" ref="D9:O24" si="5">+$C9/12</f>
        <v>8000000.0044526709</v>
      </c>
      <c r="E9" s="82">
        <f t="shared" si="5"/>
        <v>8000000.0044526709</v>
      </c>
      <c r="F9" s="82">
        <f t="shared" si="5"/>
        <v>8000000.0044526709</v>
      </c>
      <c r="G9" s="82">
        <f t="shared" si="5"/>
        <v>8000000.0044526709</v>
      </c>
      <c r="H9" s="82">
        <f t="shared" si="5"/>
        <v>8000000.0044526709</v>
      </c>
      <c r="I9" s="82">
        <f t="shared" si="5"/>
        <v>8000000.0044526709</v>
      </c>
      <c r="J9" s="82">
        <f t="shared" si="5"/>
        <v>8000000.0044526709</v>
      </c>
      <c r="K9" s="82">
        <f t="shared" si="5"/>
        <v>8000000.0044526709</v>
      </c>
      <c r="L9" s="82">
        <f t="shared" si="5"/>
        <v>8000000.0044526709</v>
      </c>
      <c r="M9" s="82">
        <f t="shared" si="5"/>
        <v>8000000.0044526709</v>
      </c>
      <c r="N9" s="82">
        <f t="shared" si="5"/>
        <v>8000000.0044526709</v>
      </c>
      <c r="O9" s="82">
        <f t="shared" si="5"/>
        <v>8000000.0044526709</v>
      </c>
      <c r="P9" s="85">
        <f t="shared" si="3"/>
        <v>96000000.053432062</v>
      </c>
      <c r="Q9" s="85">
        <f t="shared" si="4"/>
        <v>0</v>
      </c>
    </row>
    <row r="10" spans="1:17" ht="24">
      <c r="A10" s="98">
        <v>1300</v>
      </c>
      <c r="B10" s="104" t="s">
        <v>17</v>
      </c>
      <c r="C10" s="100">
        <f>SUM(VLOOKUP(A10,'Capitulo 1000'!A:D,4,FALSE))</f>
        <v>311535145.13040572</v>
      </c>
      <c r="D10" s="82">
        <f t="shared" si="5"/>
        <v>25961262.094200477</v>
      </c>
      <c r="E10" s="82">
        <f t="shared" si="5"/>
        <v>25961262.094200477</v>
      </c>
      <c r="F10" s="82">
        <f t="shared" si="5"/>
        <v>25961262.094200477</v>
      </c>
      <c r="G10" s="82">
        <f t="shared" si="5"/>
        <v>25961262.094200477</v>
      </c>
      <c r="H10" s="82">
        <f t="shared" si="5"/>
        <v>25961262.094200477</v>
      </c>
      <c r="I10" s="82">
        <f t="shared" si="5"/>
        <v>25961262.094200477</v>
      </c>
      <c r="J10" s="82">
        <f t="shared" si="5"/>
        <v>25961262.094200477</v>
      </c>
      <c r="K10" s="82">
        <f t="shared" si="5"/>
        <v>25961262.094200477</v>
      </c>
      <c r="L10" s="82">
        <f t="shared" si="5"/>
        <v>25961262.094200477</v>
      </c>
      <c r="M10" s="82">
        <f t="shared" si="5"/>
        <v>25961262.094200477</v>
      </c>
      <c r="N10" s="82">
        <f t="shared" si="5"/>
        <v>25961262.094200477</v>
      </c>
      <c r="O10" s="82">
        <f t="shared" si="5"/>
        <v>25961262.094200477</v>
      </c>
      <c r="P10" s="85">
        <f t="shared" si="3"/>
        <v>311535145.13040578</v>
      </c>
      <c r="Q10" s="85">
        <f t="shared" si="4"/>
        <v>0</v>
      </c>
    </row>
    <row r="11" spans="1:17" ht="12.75">
      <c r="A11" s="98">
        <v>1400</v>
      </c>
      <c r="B11" s="104" t="s">
        <v>18</v>
      </c>
      <c r="C11" s="100">
        <f>SUM(VLOOKUP(A11,'Capitulo 1000'!A:D,4,FALSE))</f>
        <v>355081994.21473438</v>
      </c>
      <c r="D11" s="82">
        <f t="shared" si="5"/>
        <v>29590166.184561197</v>
      </c>
      <c r="E11" s="82">
        <f t="shared" si="5"/>
        <v>29590166.184561197</v>
      </c>
      <c r="F11" s="82">
        <f t="shared" si="5"/>
        <v>29590166.184561197</v>
      </c>
      <c r="G11" s="82">
        <f t="shared" si="5"/>
        <v>29590166.184561197</v>
      </c>
      <c r="H11" s="82">
        <f t="shared" si="5"/>
        <v>29590166.184561197</v>
      </c>
      <c r="I11" s="82">
        <f t="shared" si="5"/>
        <v>29590166.184561197</v>
      </c>
      <c r="J11" s="82">
        <f t="shared" si="5"/>
        <v>29590166.184561197</v>
      </c>
      <c r="K11" s="82">
        <f t="shared" si="5"/>
        <v>29590166.184561197</v>
      </c>
      <c r="L11" s="82">
        <f t="shared" si="5"/>
        <v>29590166.184561197</v>
      </c>
      <c r="M11" s="82">
        <f t="shared" si="5"/>
        <v>29590166.184561197</v>
      </c>
      <c r="N11" s="82">
        <f t="shared" si="5"/>
        <v>29590166.184561197</v>
      </c>
      <c r="O11" s="82">
        <f t="shared" si="5"/>
        <v>29590166.184561197</v>
      </c>
      <c r="P11" s="85">
        <f t="shared" si="3"/>
        <v>355081994.21473438</v>
      </c>
      <c r="Q11" s="85">
        <f t="shared" si="4"/>
        <v>0</v>
      </c>
    </row>
    <row r="12" spans="1:17" ht="24">
      <c r="A12" s="98">
        <v>1500</v>
      </c>
      <c r="B12" s="104" t="s">
        <v>19</v>
      </c>
      <c r="C12" s="100">
        <f>SUM(VLOOKUP(A12,'Capitulo 1000'!A:D,4,FALSE))</f>
        <v>363361497.15713704</v>
      </c>
      <c r="D12" s="82">
        <f t="shared" si="5"/>
        <v>30280124.763094753</v>
      </c>
      <c r="E12" s="82">
        <f t="shared" si="5"/>
        <v>30280124.763094753</v>
      </c>
      <c r="F12" s="82">
        <f t="shared" si="5"/>
        <v>30280124.763094753</v>
      </c>
      <c r="G12" s="82">
        <f t="shared" si="5"/>
        <v>30280124.763094753</v>
      </c>
      <c r="H12" s="82">
        <f t="shared" si="5"/>
        <v>30280124.763094753</v>
      </c>
      <c r="I12" s="82">
        <f t="shared" si="5"/>
        <v>30280124.763094753</v>
      </c>
      <c r="J12" s="82">
        <f t="shared" si="5"/>
        <v>30280124.763094753</v>
      </c>
      <c r="K12" s="82">
        <f t="shared" si="5"/>
        <v>30280124.763094753</v>
      </c>
      <c r="L12" s="82">
        <f t="shared" si="5"/>
        <v>30280124.763094753</v>
      </c>
      <c r="M12" s="82">
        <f t="shared" si="5"/>
        <v>30280124.763094753</v>
      </c>
      <c r="N12" s="82">
        <f t="shared" si="5"/>
        <v>30280124.763094753</v>
      </c>
      <c r="O12" s="82">
        <f t="shared" si="5"/>
        <v>30280124.763094753</v>
      </c>
      <c r="P12" s="85">
        <f t="shared" si="3"/>
        <v>363361497.15713716</v>
      </c>
      <c r="Q12" s="85">
        <f t="shared" si="4"/>
        <v>0</v>
      </c>
    </row>
    <row r="13" spans="1:17" ht="12.75">
      <c r="A13" s="98">
        <v>1600</v>
      </c>
      <c r="B13" s="104" t="s">
        <v>20</v>
      </c>
      <c r="C13" s="100">
        <f>SUM(VLOOKUP(A13,'Capitulo 1000'!A:D,4,FALSE))</f>
        <v>0</v>
      </c>
      <c r="D13" s="82">
        <f t="shared" si="5"/>
        <v>0</v>
      </c>
      <c r="E13" s="82">
        <f t="shared" si="5"/>
        <v>0</v>
      </c>
      <c r="F13" s="82">
        <f t="shared" si="5"/>
        <v>0</v>
      </c>
      <c r="G13" s="82">
        <f t="shared" si="5"/>
        <v>0</v>
      </c>
      <c r="H13" s="82">
        <f t="shared" si="5"/>
        <v>0</v>
      </c>
      <c r="I13" s="82">
        <f t="shared" si="5"/>
        <v>0</v>
      </c>
      <c r="J13" s="82">
        <f t="shared" si="5"/>
        <v>0</v>
      </c>
      <c r="K13" s="82">
        <f t="shared" si="5"/>
        <v>0</v>
      </c>
      <c r="L13" s="82">
        <f t="shared" si="5"/>
        <v>0</v>
      </c>
      <c r="M13" s="82">
        <f t="shared" si="5"/>
        <v>0</v>
      </c>
      <c r="N13" s="82">
        <f t="shared" si="5"/>
        <v>0</v>
      </c>
      <c r="O13" s="82">
        <f t="shared" si="5"/>
        <v>0</v>
      </c>
      <c r="P13" s="85">
        <f t="shared" si="3"/>
        <v>0</v>
      </c>
      <c r="Q13" s="85">
        <f t="shared" si="4"/>
        <v>0</v>
      </c>
    </row>
    <row r="14" spans="1:17" ht="24">
      <c r="A14" s="98">
        <v>1700</v>
      </c>
      <c r="B14" s="104" t="s">
        <v>21</v>
      </c>
      <c r="C14" s="100">
        <f>SUM(VLOOKUP(A14,'Capitulo 1000'!A:D,4,FALSE))</f>
        <v>43850378.010953866</v>
      </c>
      <c r="D14" s="82">
        <f t="shared" si="5"/>
        <v>3654198.1675794888</v>
      </c>
      <c r="E14" s="82">
        <f t="shared" si="5"/>
        <v>3654198.1675794888</v>
      </c>
      <c r="F14" s="82">
        <f t="shared" si="5"/>
        <v>3654198.1675794888</v>
      </c>
      <c r="G14" s="82">
        <f t="shared" si="5"/>
        <v>3654198.1675794888</v>
      </c>
      <c r="H14" s="82">
        <f t="shared" si="5"/>
        <v>3654198.1675794888</v>
      </c>
      <c r="I14" s="82">
        <f t="shared" si="5"/>
        <v>3654198.1675794888</v>
      </c>
      <c r="J14" s="82">
        <f t="shared" si="5"/>
        <v>3654198.1675794888</v>
      </c>
      <c r="K14" s="82">
        <f t="shared" si="5"/>
        <v>3654198.1675794888</v>
      </c>
      <c r="L14" s="82">
        <f t="shared" si="5"/>
        <v>3654198.1675794888</v>
      </c>
      <c r="M14" s="82">
        <f t="shared" si="5"/>
        <v>3654198.1675794888</v>
      </c>
      <c r="N14" s="82">
        <f t="shared" si="5"/>
        <v>3654198.1675794888</v>
      </c>
      <c r="O14" s="82">
        <f t="shared" si="5"/>
        <v>3654198.1675794888</v>
      </c>
      <c r="P14" s="85">
        <f t="shared" si="3"/>
        <v>43850378.010953851</v>
      </c>
      <c r="Q14" s="85">
        <f t="shared" si="4"/>
        <v>0</v>
      </c>
    </row>
    <row r="15" spans="1:17">
      <c r="B15" s="103" t="s">
        <v>22</v>
      </c>
      <c r="C15" s="101">
        <f>SUM(C16:C24)</f>
        <v>268962183.99000001</v>
      </c>
      <c r="D15" s="83">
        <f t="shared" ref="D15:O15" si="6">SUM(D16:D24)</f>
        <v>22413515.332499996</v>
      </c>
      <c r="E15" s="83">
        <f t="shared" si="6"/>
        <v>22413515.332499996</v>
      </c>
      <c r="F15" s="83">
        <f t="shared" si="6"/>
        <v>22413515.332499996</v>
      </c>
      <c r="G15" s="83">
        <f t="shared" si="6"/>
        <v>22413515.332499996</v>
      </c>
      <c r="H15" s="83">
        <f t="shared" si="6"/>
        <v>22413515.332499996</v>
      </c>
      <c r="I15" s="83">
        <f t="shared" si="6"/>
        <v>22413515.332499996</v>
      </c>
      <c r="J15" s="83">
        <f t="shared" si="6"/>
        <v>22413515.332499996</v>
      </c>
      <c r="K15" s="83">
        <f t="shared" si="6"/>
        <v>22413515.332499996</v>
      </c>
      <c r="L15" s="83">
        <f t="shared" si="6"/>
        <v>22413515.332499996</v>
      </c>
      <c r="M15" s="83">
        <f t="shared" si="6"/>
        <v>22413515.332499996</v>
      </c>
      <c r="N15" s="83">
        <f t="shared" si="6"/>
        <v>22413515.332499996</v>
      </c>
      <c r="O15" s="83">
        <f t="shared" si="6"/>
        <v>22413515.332499996</v>
      </c>
      <c r="P15" s="85">
        <f t="shared" si="3"/>
        <v>268962183.98999989</v>
      </c>
      <c r="Q15" s="85">
        <f t="shared" si="4"/>
        <v>0</v>
      </c>
    </row>
    <row r="16" spans="1:17" ht="36">
      <c r="A16" s="98">
        <v>2100</v>
      </c>
      <c r="B16" s="104" t="s">
        <v>23</v>
      </c>
      <c r="C16" s="100">
        <f>SUM(VLOOKUP(A16,'Capitulo 2000'!A:D,4,FALSE))</f>
        <v>11372666</v>
      </c>
      <c r="D16" s="82">
        <f t="shared" si="5"/>
        <v>947722.16666666663</v>
      </c>
      <c r="E16" s="82">
        <f t="shared" si="5"/>
        <v>947722.16666666663</v>
      </c>
      <c r="F16" s="82">
        <f t="shared" si="5"/>
        <v>947722.16666666663</v>
      </c>
      <c r="G16" s="82">
        <f t="shared" si="5"/>
        <v>947722.16666666663</v>
      </c>
      <c r="H16" s="82">
        <f t="shared" si="5"/>
        <v>947722.16666666663</v>
      </c>
      <c r="I16" s="82">
        <f t="shared" si="5"/>
        <v>947722.16666666663</v>
      </c>
      <c r="J16" s="82">
        <f t="shared" si="5"/>
        <v>947722.16666666663</v>
      </c>
      <c r="K16" s="82">
        <f t="shared" si="5"/>
        <v>947722.16666666663</v>
      </c>
      <c r="L16" s="82">
        <f t="shared" si="5"/>
        <v>947722.16666666663</v>
      </c>
      <c r="M16" s="82">
        <f t="shared" si="5"/>
        <v>947722.16666666663</v>
      </c>
      <c r="N16" s="82">
        <f t="shared" si="5"/>
        <v>947722.16666666663</v>
      </c>
      <c r="O16" s="82">
        <f t="shared" si="5"/>
        <v>947722.16666666663</v>
      </c>
      <c r="P16" s="85">
        <f t="shared" si="3"/>
        <v>11372665.999999998</v>
      </c>
      <c r="Q16" s="85">
        <f t="shared" si="4"/>
        <v>0</v>
      </c>
    </row>
    <row r="17" spans="1:17" ht="12.75">
      <c r="A17" s="98">
        <v>2200</v>
      </c>
      <c r="B17" s="104" t="s">
        <v>24</v>
      </c>
      <c r="C17" s="100">
        <f>SUM(VLOOKUP(A17,'Capitulo 2000'!A:D,4,FALSE))</f>
        <v>6099784</v>
      </c>
      <c r="D17" s="82">
        <f t="shared" si="5"/>
        <v>508315.33333333331</v>
      </c>
      <c r="E17" s="82">
        <f t="shared" si="5"/>
        <v>508315.33333333331</v>
      </c>
      <c r="F17" s="82">
        <f t="shared" si="5"/>
        <v>508315.33333333331</v>
      </c>
      <c r="G17" s="82">
        <f t="shared" si="5"/>
        <v>508315.33333333331</v>
      </c>
      <c r="H17" s="82">
        <f t="shared" si="5"/>
        <v>508315.33333333331</v>
      </c>
      <c r="I17" s="82">
        <f t="shared" si="5"/>
        <v>508315.33333333331</v>
      </c>
      <c r="J17" s="82">
        <f t="shared" si="5"/>
        <v>508315.33333333331</v>
      </c>
      <c r="K17" s="82">
        <f t="shared" si="5"/>
        <v>508315.33333333331</v>
      </c>
      <c r="L17" s="82">
        <f t="shared" si="5"/>
        <v>508315.33333333331</v>
      </c>
      <c r="M17" s="82">
        <f t="shared" si="5"/>
        <v>508315.33333333331</v>
      </c>
      <c r="N17" s="82">
        <f t="shared" si="5"/>
        <v>508315.33333333331</v>
      </c>
      <c r="O17" s="82">
        <f t="shared" si="5"/>
        <v>508315.33333333331</v>
      </c>
      <c r="P17" s="85">
        <f t="shared" si="3"/>
        <v>6099783.9999999991</v>
      </c>
      <c r="Q17" s="85">
        <f t="shared" si="4"/>
        <v>0</v>
      </c>
    </row>
    <row r="18" spans="1:17" ht="36">
      <c r="A18" s="98">
        <v>2300</v>
      </c>
      <c r="B18" s="104" t="s">
        <v>25</v>
      </c>
      <c r="C18" s="100">
        <f>SUM(VLOOKUP(A18,'Capitulo 2000'!A:D,4,FALSE))</f>
        <v>408328.56</v>
      </c>
      <c r="D18" s="82">
        <f t="shared" si="5"/>
        <v>34027.379999999997</v>
      </c>
      <c r="E18" s="82">
        <f t="shared" si="5"/>
        <v>34027.379999999997</v>
      </c>
      <c r="F18" s="82">
        <f t="shared" si="5"/>
        <v>34027.379999999997</v>
      </c>
      <c r="G18" s="82">
        <f t="shared" si="5"/>
        <v>34027.379999999997</v>
      </c>
      <c r="H18" s="82">
        <f t="shared" si="5"/>
        <v>34027.379999999997</v>
      </c>
      <c r="I18" s="82">
        <f t="shared" si="5"/>
        <v>34027.379999999997</v>
      </c>
      <c r="J18" s="82">
        <f t="shared" si="5"/>
        <v>34027.379999999997</v>
      </c>
      <c r="K18" s="82">
        <f t="shared" si="5"/>
        <v>34027.379999999997</v>
      </c>
      <c r="L18" s="82">
        <f t="shared" si="5"/>
        <v>34027.379999999997</v>
      </c>
      <c r="M18" s="82">
        <f t="shared" si="5"/>
        <v>34027.379999999997</v>
      </c>
      <c r="N18" s="82">
        <f t="shared" si="5"/>
        <v>34027.379999999997</v>
      </c>
      <c r="O18" s="82">
        <f t="shared" si="5"/>
        <v>34027.379999999997</v>
      </c>
      <c r="P18" s="85">
        <f t="shared" si="3"/>
        <v>408328.56</v>
      </c>
      <c r="Q18" s="85">
        <f t="shared" si="4"/>
        <v>0</v>
      </c>
    </row>
    <row r="19" spans="1:17" ht="24">
      <c r="A19" s="98">
        <v>2400</v>
      </c>
      <c r="B19" s="104" t="s">
        <v>26</v>
      </c>
      <c r="C19" s="100">
        <f>SUM(VLOOKUP(A19,'Capitulo 2000'!A:D,4,FALSE))</f>
        <v>89372181.120000005</v>
      </c>
      <c r="D19" s="82">
        <f t="shared" si="5"/>
        <v>7447681.7600000007</v>
      </c>
      <c r="E19" s="82">
        <f t="shared" si="5"/>
        <v>7447681.7600000007</v>
      </c>
      <c r="F19" s="82">
        <f t="shared" si="5"/>
        <v>7447681.7600000007</v>
      </c>
      <c r="G19" s="82">
        <f t="shared" si="5"/>
        <v>7447681.7600000007</v>
      </c>
      <c r="H19" s="82">
        <f t="shared" si="5"/>
        <v>7447681.7600000007</v>
      </c>
      <c r="I19" s="82">
        <f t="shared" si="5"/>
        <v>7447681.7600000007</v>
      </c>
      <c r="J19" s="82">
        <f t="shared" si="5"/>
        <v>7447681.7600000007</v>
      </c>
      <c r="K19" s="82">
        <f t="shared" si="5"/>
        <v>7447681.7600000007</v>
      </c>
      <c r="L19" s="82">
        <f t="shared" si="5"/>
        <v>7447681.7600000007</v>
      </c>
      <c r="M19" s="82">
        <f t="shared" si="5"/>
        <v>7447681.7600000007</v>
      </c>
      <c r="N19" s="82">
        <f t="shared" si="5"/>
        <v>7447681.7600000007</v>
      </c>
      <c r="O19" s="82">
        <f t="shared" si="5"/>
        <v>7447681.7600000007</v>
      </c>
      <c r="P19" s="85">
        <f t="shared" si="3"/>
        <v>89372181.120000005</v>
      </c>
      <c r="Q19" s="85">
        <f t="shared" si="4"/>
        <v>0</v>
      </c>
    </row>
    <row r="20" spans="1:17" ht="36">
      <c r="A20" s="98">
        <v>2500</v>
      </c>
      <c r="B20" s="104" t="s">
        <v>27</v>
      </c>
      <c r="C20" s="100">
        <f>SUM(VLOOKUP(A20,'Capitulo 2000'!A:D,4,FALSE))</f>
        <v>23764934</v>
      </c>
      <c r="D20" s="82">
        <f t="shared" si="5"/>
        <v>1980411.1666666667</v>
      </c>
      <c r="E20" s="82">
        <f t="shared" si="5"/>
        <v>1980411.1666666667</v>
      </c>
      <c r="F20" s="82">
        <f t="shared" si="5"/>
        <v>1980411.1666666667</v>
      </c>
      <c r="G20" s="82">
        <f t="shared" si="5"/>
        <v>1980411.1666666667</v>
      </c>
      <c r="H20" s="82">
        <f t="shared" si="5"/>
        <v>1980411.1666666667</v>
      </c>
      <c r="I20" s="82">
        <f t="shared" si="5"/>
        <v>1980411.1666666667</v>
      </c>
      <c r="J20" s="82">
        <f t="shared" si="5"/>
        <v>1980411.1666666667</v>
      </c>
      <c r="K20" s="82">
        <f t="shared" si="5"/>
        <v>1980411.1666666667</v>
      </c>
      <c r="L20" s="82">
        <f t="shared" si="5"/>
        <v>1980411.1666666667</v>
      </c>
      <c r="M20" s="82">
        <f t="shared" si="5"/>
        <v>1980411.1666666667</v>
      </c>
      <c r="N20" s="82">
        <f t="shared" si="5"/>
        <v>1980411.1666666667</v>
      </c>
      <c r="O20" s="82">
        <f t="shared" si="5"/>
        <v>1980411.1666666667</v>
      </c>
      <c r="P20" s="85">
        <f t="shared" si="3"/>
        <v>23764934.000000004</v>
      </c>
      <c r="Q20" s="85">
        <f t="shared" si="4"/>
        <v>0</v>
      </c>
    </row>
    <row r="21" spans="1:17" ht="24">
      <c r="A21" s="98">
        <v>2600</v>
      </c>
      <c r="B21" s="104" t="s">
        <v>28</v>
      </c>
      <c r="C21" s="100">
        <f>SUM(VLOOKUP(A21,'Capitulo 2000'!A:D,4,FALSE))</f>
        <v>85655219</v>
      </c>
      <c r="D21" s="82">
        <f t="shared" si="5"/>
        <v>7137934.916666667</v>
      </c>
      <c r="E21" s="82">
        <f t="shared" si="5"/>
        <v>7137934.916666667</v>
      </c>
      <c r="F21" s="82">
        <f t="shared" si="5"/>
        <v>7137934.916666667</v>
      </c>
      <c r="G21" s="82">
        <f t="shared" si="5"/>
        <v>7137934.916666667</v>
      </c>
      <c r="H21" s="82">
        <f t="shared" si="5"/>
        <v>7137934.916666667</v>
      </c>
      <c r="I21" s="82">
        <f t="shared" si="5"/>
        <v>7137934.916666667</v>
      </c>
      <c r="J21" s="82">
        <f t="shared" si="5"/>
        <v>7137934.916666667</v>
      </c>
      <c r="K21" s="82">
        <f t="shared" si="5"/>
        <v>7137934.916666667</v>
      </c>
      <c r="L21" s="82">
        <f t="shared" si="5"/>
        <v>7137934.916666667</v>
      </c>
      <c r="M21" s="82">
        <f t="shared" si="5"/>
        <v>7137934.916666667</v>
      </c>
      <c r="N21" s="82">
        <f t="shared" si="5"/>
        <v>7137934.916666667</v>
      </c>
      <c r="O21" s="82">
        <f t="shared" si="5"/>
        <v>7137934.916666667</v>
      </c>
      <c r="P21" s="85">
        <f t="shared" si="3"/>
        <v>85655219</v>
      </c>
      <c r="Q21" s="85">
        <f t="shared" si="4"/>
        <v>0</v>
      </c>
    </row>
    <row r="22" spans="1:17" ht="36">
      <c r="A22" s="98">
        <v>2700</v>
      </c>
      <c r="B22" s="104" t="s">
        <v>29</v>
      </c>
      <c r="C22" s="100">
        <f>SUM(VLOOKUP(A22,'Capitulo 2000'!A:D,4,FALSE))</f>
        <v>12240663.91</v>
      </c>
      <c r="D22" s="82">
        <f t="shared" si="5"/>
        <v>1020055.3258333333</v>
      </c>
      <c r="E22" s="82">
        <f t="shared" si="5"/>
        <v>1020055.3258333333</v>
      </c>
      <c r="F22" s="82">
        <f t="shared" si="5"/>
        <v>1020055.3258333333</v>
      </c>
      <c r="G22" s="82">
        <f t="shared" si="5"/>
        <v>1020055.3258333333</v>
      </c>
      <c r="H22" s="82">
        <f t="shared" si="5"/>
        <v>1020055.3258333333</v>
      </c>
      <c r="I22" s="82">
        <f t="shared" si="5"/>
        <v>1020055.3258333333</v>
      </c>
      <c r="J22" s="82">
        <f t="shared" si="5"/>
        <v>1020055.3258333333</v>
      </c>
      <c r="K22" s="82">
        <f t="shared" si="5"/>
        <v>1020055.3258333333</v>
      </c>
      <c r="L22" s="82">
        <f t="shared" si="5"/>
        <v>1020055.3258333333</v>
      </c>
      <c r="M22" s="82">
        <f t="shared" si="5"/>
        <v>1020055.3258333333</v>
      </c>
      <c r="N22" s="82">
        <f t="shared" si="5"/>
        <v>1020055.3258333333</v>
      </c>
      <c r="O22" s="82">
        <f t="shared" si="5"/>
        <v>1020055.3258333333</v>
      </c>
      <c r="P22" s="85">
        <f t="shared" si="3"/>
        <v>12240663.910000002</v>
      </c>
      <c r="Q22" s="85">
        <f t="shared" si="4"/>
        <v>0</v>
      </c>
    </row>
    <row r="23" spans="1:17" ht="24">
      <c r="A23" s="98">
        <v>2800</v>
      </c>
      <c r="B23" s="104" t="s">
        <v>30</v>
      </c>
      <c r="C23" s="100">
        <f>SUM(VLOOKUP(A23,'Capitulo 2000'!A:D,4,FALSE))</f>
        <v>2580400</v>
      </c>
      <c r="D23" s="82">
        <f t="shared" si="5"/>
        <v>215033.33333333334</v>
      </c>
      <c r="E23" s="82">
        <f t="shared" si="5"/>
        <v>215033.33333333334</v>
      </c>
      <c r="F23" s="82">
        <f t="shared" si="5"/>
        <v>215033.33333333334</v>
      </c>
      <c r="G23" s="82">
        <f t="shared" si="5"/>
        <v>215033.33333333334</v>
      </c>
      <c r="H23" s="82">
        <f t="shared" si="5"/>
        <v>215033.33333333334</v>
      </c>
      <c r="I23" s="82">
        <f t="shared" si="5"/>
        <v>215033.33333333334</v>
      </c>
      <c r="J23" s="82">
        <f t="shared" si="5"/>
        <v>215033.33333333334</v>
      </c>
      <c r="K23" s="82">
        <f t="shared" si="5"/>
        <v>215033.33333333334</v>
      </c>
      <c r="L23" s="82">
        <f t="shared" si="5"/>
        <v>215033.33333333334</v>
      </c>
      <c r="M23" s="82">
        <f t="shared" si="5"/>
        <v>215033.33333333334</v>
      </c>
      <c r="N23" s="82">
        <f t="shared" si="5"/>
        <v>215033.33333333334</v>
      </c>
      <c r="O23" s="82">
        <f t="shared" si="5"/>
        <v>215033.33333333334</v>
      </c>
      <c r="P23" s="85">
        <f t="shared" si="3"/>
        <v>2580400</v>
      </c>
      <c r="Q23" s="85">
        <f t="shared" si="4"/>
        <v>0</v>
      </c>
    </row>
    <row r="24" spans="1:17" ht="24">
      <c r="A24" s="98">
        <v>2900</v>
      </c>
      <c r="B24" s="104" t="s">
        <v>31</v>
      </c>
      <c r="C24" s="100">
        <f>SUM(VLOOKUP(A24,'Capitulo 2000'!A:D,4,FALSE))</f>
        <v>37468007.399999999</v>
      </c>
      <c r="D24" s="82">
        <f t="shared" si="5"/>
        <v>3122333.9499999997</v>
      </c>
      <c r="E24" s="82">
        <f t="shared" si="5"/>
        <v>3122333.9499999997</v>
      </c>
      <c r="F24" s="82">
        <f t="shared" si="5"/>
        <v>3122333.9499999997</v>
      </c>
      <c r="G24" s="82">
        <f t="shared" si="5"/>
        <v>3122333.9499999997</v>
      </c>
      <c r="H24" s="82">
        <f t="shared" si="5"/>
        <v>3122333.9499999997</v>
      </c>
      <c r="I24" s="82">
        <f t="shared" si="5"/>
        <v>3122333.9499999997</v>
      </c>
      <c r="J24" s="82">
        <f t="shared" si="5"/>
        <v>3122333.9499999997</v>
      </c>
      <c r="K24" s="82">
        <f t="shared" si="5"/>
        <v>3122333.9499999997</v>
      </c>
      <c r="L24" s="82">
        <f t="shared" si="5"/>
        <v>3122333.9499999997</v>
      </c>
      <c r="M24" s="82">
        <f t="shared" si="5"/>
        <v>3122333.9499999997</v>
      </c>
      <c r="N24" s="82">
        <f t="shared" si="5"/>
        <v>3122333.9499999997</v>
      </c>
      <c r="O24" s="82">
        <f t="shared" si="5"/>
        <v>3122333.9499999997</v>
      </c>
      <c r="P24" s="85">
        <f t="shared" si="3"/>
        <v>37468007.399999999</v>
      </c>
      <c r="Q24" s="85">
        <f t="shared" si="4"/>
        <v>0</v>
      </c>
    </row>
    <row r="25" spans="1:17">
      <c r="B25" s="103" t="s">
        <v>32</v>
      </c>
      <c r="C25" s="101">
        <f>SUM(C26:C34)</f>
        <v>506354332</v>
      </c>
      <c r="D25" s="83">
        <f t="shared" ref="D25:O46" si="7">+$C25/12</f>
        <v>42196194.333333336</v>
      </c>
      <c r="E25" s="83">
        <f t="shared" si="7"/>
        <v>42196194.333333336</v>
      </c>
      <c r="F25" s="83">
        <f t="shared" si="7"/>
        <v>42196194.333333336</v>
      </c>
      <c r="G25" s="83">
        <f t="shared" si="7"/>
        <v>42196194.333333336</v>
      </c>
      <c r="H25" s="83">
        <f t="shared" si="7"/>
        <v>42196194.333333336</v>
      </c>
      <c r="I25" s="83">
        <f t="shared" si="7"/>
        <v>42196194.333333336</v>
      </c>
      <c r="J25" s="83">
        <f t="shared" si="7"/>
        <v>42196194.333333336</v>
      </c>
      <c r="K25" s="83">
        <f t="shared" si="7"/>
        <v>42196194.333333336</v>
      </c>
      <c r="L25" s="83">
        <f t="shared" si="7"/>
        <v>42196194.333333336</v>
      </c>
      <c r="M25" s="83">
        <f t="shared" si="7"/>
        <v>42196194.333333336</v>
      </c>
      <c r="N25" s="83">
        <f t="shared" si="7"/>
        <v>42196194.333333336</v>
      </c>
      <c r="O25" s="83">
        <f t="shared" si="7"/>
        <v>42196194.333333336</v>
      </c>
      <c r="P25" s="85">
        <f t="shared" si="3"/>
        <v>506354331.99999994</v>
      </c>
      <c r="Q25" s="85">
        <f t="shared" si="4"/>
        <v>0</v>
      </c>
    </row>
    <row r="26" spans="1:17" ht="12.75">
      <c r="A26" s="98">
        <v>3100</v>
      </c>
      <c r="B26" s="104" t="s">
        <v>33</v>
      </c>
      <c r="C26" s="100">
        <f>SUM(VLOOKUP(A26,'Capitulo 3000'!A:D,4,FALSE))</f>
        <v>231569793</v>
      </c>
      <c r="D26" s="82">
        <f t="shared" si="7"/>
        <v>19297482.75</v>
      </c>
      <c r="E26" s="82">
        <f t="shared" si="7"/>
        <v>19297482.75</v>
      </c>
      <c r="F26" s="82">
        <f t="shared" si="7"/>
        <v>19297482.75</v>
      </c>
      <c r="G26" s="82">
        <f t="shared" si="7"/>
        <v>19297482.75</v>
      </c>
      <c r="H26" s="82">
        <f t="shared" si="7"/>
        <v>19297482.75</v>
      </c>
      <c r="I26" s="82">
        <f t="shared" si="7"/>
        <v>19297482.75</v>
      </c>
      <c r="J26" s="82">
        <f t="shared" si="7"/>
        <v>19297482.75</v>
      </c>
      <c r="K26" s="82">
        <f t="shared" si="7"/>
        <v>19297482.75</v>
      </c>
      <c r="L26" s="82">
        <f t="shared" si="7"/>
        <v>19297482.75</v>
      </c>
      <c r="M26" s="82">
        <f t="shared" si="7"/>
        <v>19297482.75</v>
      </c>
      <c r="N26" s="82">
        <f t="shared" si="7"/>
        <v>19297482.75</v>
      </c>
      <c r="O26" s="82">
        <f t="shared" si="7"/>
        <v>19297482.75</v>
      </c>
      <c r="P26" s="85">
        <f t="shared" si="3"/>
        <v>231569793</v>
      </c>
      <c r="Q26" s="85">
        <f t="shared" si="4"/>
        <v>0</v>
      </c>
    </row>
    <row r="27" spans="1:17" ht="12.75">
      <c r="A27" s="98">
        <v>3200</v>
      </c>
      <c r="B27" s="104" t="s">
        <v>34</v>
      </c>
      <c r="C27" s="100">
        <f>SUM(VLOOKUP(A27,'Capitulo 3000'!A:D,4,FALSE))</f>
        <v>63868098</v>
      </c>
      <c r="D27" s="82">
        <f t="shared" si="7"/>
        <v>5322341.5</v>
      </c>
      <c r="E27" s="82">
        <f t="shared" si="7"/>
        <v>5322341.5</v>
      </c>
      <c r="F27" s="82">
        <f t="shared" si="7"/>
        <v>5322341.5</v>
      </c>
      <c r="G27" s="82">
        <f t="shared" si="7"/>
        <v>5322341.5</v>
      </c>
      <c r="H27" s="82">
        <f t="shared" si="7"/>
        <v>5322341.5</v>
      </c>
      <c r="I27" s="82">
        <f t="shared" si="7"/>
        <v>5322341.5</v>
      </c>
      <c r="J27" s="82">
        <f t="shared" si="7"/>
        <v>5322341.5</v>
      </c>
      <c r="K27" s="82">
        <f t="shared" si="7"/>
        <v>5322341.5</v>
      </c>
      <c r="L27" s="82">
        <f t="shared" si="7"/>
        <v>5322341.5</v>
      </c>
      <c r="M27" s="82">
        <f t="shared" si="7"/>
        <v>5322341.5</v>
      </c>
      <c r="N27" s="82">
        <f t="shared" si="7"/>
        <v>5322341.5</v>
      </c>
      <c r="O27" s="82">
        <f t="shared" si="7"/>
        <v>5322341.5</v>
      </c>
      <c r="P27" s="85">
        <f t="shared" si="3"/>
        <v>63868098</v>
      </c>
      <c r="Q27" s="85">
        <f t="shared" si="4"/>
        <v>0</v>
      </c>
    </row>
    <row r="28" spans="1:17" ht="36">
      <c r="A28" s="98">
        <v>3300</v>
      </c>
      <c r="B28" s="104" t="s">
        <v>35</v>
      </c>
      <c r="C28" s="100">
        <f>SUM(VLOOKUP(A28,'Capitulo 3000'!A:D,4,FALSE))</f>
        <v>51139318</v>
      </c>
      <c r="D28" s="82">
        <f t="shared" si="7"/>
        <v>4261609.833333333</v>
      </c>
      <c r="E28" s="82">
        <f t="shared" si="7"/>
        <v>4261609.833333333</v>
      </c>
      <c r="F28" s="82">
        <f t="shared" si="7"/>
        <v>4261609.833333333</v>
      </c>
      <c r="G28" s="82">
        <f t="shared" si="7"/>
        <v>4261609.833333333</v>
      </c>
      <c r="H28" s="82">
        <f t="shared" si="7"/>
        <v>4261609.833333333</v>
      </c>
      <c r="I28" s="82">
        <f t="shared" si="7"/>
        <v>4261609.833333333</v>
      </c>
      <c r="J28" s="82">
        <f t="shared" si="7"/>
        <v>4261609.833333333</v>
      </c>
      <c r="K28" s="82">
        <f t="shared" si="7"/>
        <v>4261609.833333333</v>
      </c>
      <c r="L28" s="82">
        <f t="shared" si="7"/>
        <v>4261609.833333333</v>
      </c>
      <c r="M28" s="82">
        <f t="shared" si="7"/>
        <v>4261609.833333333</v>
      </c>
      <c r="N28" s="82">
        <f t="shared" si="7"/>
        <v>4261609.833333333</v>
      </c>
      <c r="O28" s="82">
        <f t="shared" si="7"/>
        <v>4261609.833333333</v>
      </c>
      <c r="P28" s="85">
        <f t="shared" si="3"/>
        <v>51139318.000000007</v>
      </c>
      <c r="Q28" s="85">
        <f t="shared" si="4"/>
        <v>0</v>
      </c>
    </row>
    <row r="29" spans="1:17" ht="24">
      <c r="A29" s="98">
        <v>3400</v>
      </c>
      <c r="B29" s="104" t="s">
        <v>36</v>
      </c>
      <c r="C29" s="100">
        <f>SUM(VLOOKUP(A29,'Capitulo 3000'!A:D,4,FALSE))</f>
        <v>31803900</v>
      </c>
      <c r="D29" s="82">
        <f t="shared" si="7"/>
        <v>2650325</v>
      </c>
      <c r="E29" s="82">
        <f t="shared" si="7"/>
        <v>2650325</v>
      </c>
      <c r="F29" s="82">
        <f t="shared" si="7"/>
        <v>2650325</v>
      </c>
      <c r="G29" s="82">
        <f t="shared" si="7"/>
        <v>2650325</v>
      </c>
      <c r="H29" s="82">
        <f t="shared" si="7"/>
        <v>2650325</v>
      </c>
      <c r="I29" s="82">
        <f t="shared" si="7"/>
        <v>2650325</v>
      </c>
      <c r="J29" s="82">
        <f t="shared" si="7"/>
        <v>2650325</v>
      </c>
      <c r="K29" s="82">
        <f t="shared" si="7"/>
        <v>2650325</v>
      </c>
      <c r="L29" s="82">
        <f t="shared" si="7"/>
        <v>2650325</v>
      </c>
      <c r="M29" s="82">
        <f t="shared" si="7"/>
        <v>2650325</v>
      </c>
      <c r="N29" s="82">
        <f t="shared" si="7"/>
        <v>2650325</v>
      </c>
      <c r="O29" s="82">
        <f t="shared" si="7"/>
        <v>2650325</v>
      </c>
      <c r="P29" s="85">
        <f t="shared" si="3"/>
        <v>31803900</v>
      </c>
      <c r="Q29" s="85">
        <f t="shared" si="4"/>
        <v>0</v>
      </c>
    </row>
    <row r="30" spans="1:17" ht="36">
      <c r="A30" s="98">
        <v>3500</v>
      </c>
      <c r="B30" s="104" t="s">
        <v>37</v>
      </c>
      <c r="C30" s="100">
        <f>SUM(VLOOKUP(A30,'Capitulo 3000'!A:D,4,FALSE))</f>
        <v>54914003</v>
      </c>
      <c r="D30" s="82">
        <f t="shared" si="7"/>
        <v>4576166.916666667</v>
      </c>
      <c r="E30" s="82">
        <f t="shared" si="7"/>
        <v>4576166.916666667</v>
      </c>
      <c r="F30" s="82">
        <f t="shared" si="7"/>
        <v>4576166.916666667</v>
      </c>
      <c r="G30" s="82">
        <f t="shared" si="7"/>
        <v>4576166.916666667</v>
      </c>
      <c r="H30" s="82">
        <f t="shared" si="7"/>
        <v>4576166.916666667</v>
      </c>
      <c r="I30" s="82">
        <f t="shared" si="7"/>
        <v>4576166.916666667</v>
      </c>
      <c r="J30" s="82">
        <f t="shared" si="7"/>
        <v>4576166.916666667</v>
      </c>
      <c r="K30" s="82">
        <f t="shared" si="7"/>
        <v>4576166.916666667</v>
      </c>
      <c r="L30" s="82">
        <f t="shared" si="7"/>
        <v>4576166.916666667</v>
      </c>
      <c r="M30" s="82">
        <f t="shared" si="7"/>
        <v>4576166.916666667</v>
      </c>
      <c r="N30" s="82">
        <f t="shared" si="7"/>
        <v>4576166.916666667</v>
      </c>
      <c r="O30" s="82">
        <f t="shared" si="7"/>
        <v>4576166.916666667</v>
      </c>
      <c r="P30" s="85">
        <f t="shared" si="3"/>
        <v>54914002.999999993</v>
      </c>
      <c r="Q30" s="85">
        <f t="shared" si="4"/>
        <v>0</v>
      </c>
    </row>
    <row r="31" spans="1:17" ht="24">
      <c r="A31" s="98">
        <v>3600</v>
      </c>
      <c r="B31" s="104" t="s">
        <v>38</v>
      </c>
      <c r="C31" s="100">
        <f>SUM(VLOOKUP(A31,'Capitulo 3000'!A:D,4,FALSE))</f>
        <v>39575448</v>
      </c>
      <c r="D31" s="82">
        <f t="shared" si="7"/>
        <v>3297954</v>
      </c>
      <c r="E31" s="82">
        <f t="shared" si="7"/>
        <v>3297954</v>
      </c>
      <c r="F31" s="82">
        <f t="shared" si="7"/>
        <v>3297954</v>
      </c>
      <c r="G31" s="82">
        <f t="shared" si="7"/>
        <v>3297954</v>
      </c>
      <c r="H31" s="82">
        <f t="shared" si="7"/>
        <v>3297954</v>
      </c>
      <c r="I31" s="82">
        <f t="shared" si="7"/>
        <v>3297954</v>
      </c>
      <c r="J31" s="82">
        <f t="shared" si="7"/>
        <v>3297954</v>
      </c>
      <c r="K31" s="82">
        <f t="shared" si="7"/>
        <v>3297954</v>
      </c>
      <c r="L31" s="82">
        <f t="shared" si="7"/>
        <v>3297954</v>
      </c>
      <c r="M31" s="82">
        <f t="shared" si="7"/>
        <v>3297954</v>
      </c>
      <c r="N31" s="82">
        <f t="shared" si="7"/>
        <v>3297954</v>
      </c>
      <c r="O31" s="82">
        <f t="shared" si="7"/>
        <v>3297954</v>
      </c>
      <c r="P31" s="85">
        <f t="shared" si="3"/>
        <v>39575448</v>
      </c>
      <c r="Q31" s="85">
        <f t="shared" si="4"/>
        <v>0</v>
      </c>
    </row>
    <row r="32" spans="1:17" ht="24">
      <c r="A32" s="98">
        <v>3700</v>
      </c>
      <c r="B32" s="104" t="s">
        <v>39</v>
      </c>
      <c r="C32" s="100">
        <f>SUM(VLOOKUP(A32,'Capitulo 3000'!A:D,4,FALSE))</f>
        <v>1617500</v>
      </c>
      <c r="D32" s="82">
        <f t="shared" si="7"/>
        <v>134791.66666666666</v>
      </c>
      <c r="E32" s="82">
        <f t="shared" si="7"/>
        <v>134791.66666666666</v>
      </c>
      <c r="F32" s="82">
        <f t="shared" si="7"/>
        <v>134791.66666666666</v>
      </c>
      <c r="G32" s="82">
        <f t="shared" si="7"/>
        <v>134791.66666666666</v>
      </c>
      <c r="H32" s="82">
        <f t="shared" si="7"/>
        <v>134791.66666666666</v>
      </c>
      <c r="I32" s="82">
        <f t="shared" si="7"/>
        <v>134791.66666666666</v>
      </c>
      <c r="J32" s="82">
        <f t="shared" si="7"/>
        <v>134791.66666666666</v>
      </c>
      <c r="K32" s="82">
        <f t="shared" si="7"/>
        <v>134791.66666666666</v>
      </c>
      <c r="L32" s="82">
        <f t="shared" si="7"/>
        <v>134791.66666666666</v>
      </c>
      <c r="M32" s="82">
        <f t="shared" si="7"/>
        <v>134791.66666666666</v>
      </c>
      <c r="N32" s="82">
        <f t="shared" si="7"/>
        <v>134791.66666666666</v>
      </c>
      <c r="O32" s="82">
        <f t="shared" si="7"/>
        <v>134791.66666666666</v>
      </c>
      <c r="P32" s="85">
        <f t="shared" si="3"/>
        <v>1617500.0000000002</v>
      </c>
      <c r="Q32" s="85">
        <f t="shared" si="4"/>
        <v>0</v>
      </c>
    </row>
    <row r="33" spans="1:17" ht="12.75">
      <c r="A33" s="98">
        <v>3800</v>
      </c>
      <c r="B33" s="104" t="s">
        <v>40</v>
      </c>
      <c r="C33" s="100">
        <f>SUM(VLOOKUP(A33,'Capitulo 3000'!A:D,4,FALSE))</f>
        <v>23326772</v>
      </c>
      <c r="D33" s="82">
        <f t="shared" si="7"/>
        <v>1943897.6666666667</v>
      </c>
      <c r="E33" s="82">
        <f t="shared" si="7"/>
        <v>1943897.6666666667</v>
      </c>
      <c r="F33" s="82">
        <f t="shared" si="7"/>
        <v>1943897.6666666667</v>
      </c>
      <c r="G33" s="82">
        <f t="shared" si="7"/>
        <v>1943897.6666666667</v>
      </c>
      <c r="H33" s="82">
        <f t="shared" si="7"/>
        <v>1943897.6666666667</v>
      </c>
      <c r="I33" s="82">
        <f t="shared" si="7"/>
        <v>1943897.6666666667</v>
      </c>
      <c r="J33" s="82">
        <f t="shared" si="7"/>
        <v>1943897.6666666667</v>
      </c>
      <c r="K33" s="82">
        <f t="shared" si="7"/>
        <v>1943897.6666666667</v>
      </c>
      <c r="L33" s="82">
        <f t="shared" si="7"/>
        <v>1943897.6666666667</v>
      </c>
      <c r="M33" s="82">
        <f t="shared" si="7"/>
        <v>1943897.6666666667</v>
      </c>
      <c r="N33" s="82">
        <f t="shared" si="7"/>
        <v>1943897.6666666667</v>
      </c>
      <c r="O33" s="82">
        <f t="shared" si="7"/>
        <v>1943897.6666666667</v>
      </c>
      <c r="P33" s="85">
        <f t="shared" si="3"/>
        <v>23326772.000000004</v>
      </c>
      <c r="Q33" s="85">
        <f t="shared" si="4"/>
        <v>0</v>
      </c>
    </row>
    <row r="34" spans="1:17" ht="12.75">
      <c r="A34" s="98">
        <v>3900</v>
      </c>
      <c r="B34" s="104" t="s">
        <v>41</v>
      </c>
      <c r="C34" s="100">
        <f>SUM(VLOOKUP(A34,'Capitulo 3000'!A:D,4,FALSE))</f>
        <v>8539500</v>
      </c>
      <c r="D34" s="82">
        <f t="shared" si="7"/>
        <v>711625</v>
      </c>
      <c r="E34" s="82">
        <f t="shared" si="7"/>
        <v>711625</v>
      </c>
      <c r="F34" s="82">
        <f t="shared" si="7"/>
        <v>711625</v>
      </c>
      <c r="G34" s="82">
        <f t="shared" si="7"/>
        <v>711625</v>
      </c>
      <c r="H34" s="82">
        <f t="shared" si="7"/>
        <v>711625</v>
      </c>
      <c r="I34" s="82">
        <f t="shared" si="7"/>
        <v>711625</v>
      </c>
      <c r="J34" s="82">
        <f t="shared" si="7"/>
        <v>711625</v>
      </c>
      <c r="K34" s="82">
        <f t="shared" si="7"/>
        <v>711625</v>
      </c>
      <c r="L34" s="82">
        <f t="shared" si="7"/>
        <v>711625</v>
      </c>
      <c r="M34" s="82">
        <f t="shared" si="7"/>
        <v>711625</v>
      </c>
      <c r="N34" s="82">
        <f t="shared" si="7"/>
        <v>711625</v>
      </c>
      <c r="O34" s="82">
        <f t="shared" si="7"/>
        <v>711625</v>
      </c>
      <c r="P34" s="85">
        <f t="shared" si="3"/>
        <v>8539500</v>
      </c>
      <c r="Q34" s="85">
        <f t="shared" si="4"/>
        <v>0</v>
      </c>
    </row>
    <row r="35" spans="1:17" ht="36">
      <c r="B35" s="103" t="s">
        <v>42</v>
      </c>
      <c r="C35" s="101">
        <f>SUM(C36:C44)</f>
        <v>916742229</v>
      </c>
      <c r="D35" s="83">
        <f t="shared" si="7"/>
        <v>76395185.75</v>
      </c>
      <c r="E35" s="83">
        <f t="shared" si="7"/>
        <v>76395185.75</v>
      </c>
      <c r="F35" s="83">
        <f t="shared" si="7"/>
        <v>76395185.75</v>
      </c>
      <c r="G35" s="83">
        <f t="shared" si="7"/>
        <v>76395185.75</v>
      </c>
      <c r="H35" s="83">
        <f t="shared" si="7"/>
        <v>76395185.75</v>
      </c>
      <c r="I35" s="83">
        <f t="shared" si="7"/>
        <v>76395185.75</v>
      </c>
      <c r="J35" s="83">
        <f t="shared" si="7"/>
        <v>76395185.75</v>
      </c>
      <c r="K35" s="83">
        <f t="shared" si="7"/>
        <v>76395185.75</v>
      </c>
      <c r="L35" s="83">
        <f t="shared" si="7"/>
        <v>76395185.75</v>
      </c>
      <c r="M35" s="83">
        <f t="shared" si="7"/>
        <v>76395185.75</v>
      </c>
      <c r="N35" s="83">
        <f t="shared" si="7"/>
        <v>76395185.75</v>
      </c>
      <c r="O35" s="83">
        <f t="shared" si="7"/>
        <v>76395185.75</v>
      </c>
      <c r="P35" s="85">
        <f t="shared" si="3"/>
        <v>916742229</v>
      </c>
      <c r="Q35" s="85">
        <f t="shared" si="4"/>
        <v>0</v>
      </c>
    </row>
    <row r="36" spans="1:17" ht="24">
      <c r="A36" s="98">
        <v>4100</v>
      </c>
      <c r="B36" s="104" t="s">
        <v>43</v>
      </c>
      <c r="C36" s="100">
        <f>SUM(VLOOKUP(A36,'Capitulo 4000'!A:D,4,FALSE))</f>
        <v>20000000</v>
      </c>
      <c r="D36" s="82">
        <f t="shared" si="7"/>
        <v>1666666.6666666667</v>
      </c>
      <c r="E36" s="82">
        <f t="shared" si="7"/>
        <v>1666666.6666666667</v>
      </c>
      <c r="F36" s="82">
        <f t="shared" si="7"/>
        <v>1666666.6666666667</v>
      </c>
      <c r="G36" s="82">
        <f t="shared" si="7"/>
        <v>1666666.6666666667</v>
      </c>
      <c r="H36" s="82">
        <f t="shared" si="7"/>
        <v>1666666.6666666667</v>
      </c>
      <c r="I36" s="82">
        <f t="shared" si="7"/>
        <v>1666666.6666666667</v>
      </c>
      <c r="J36" s="82">
        <f t="shared" si="7"/>
        <v>1666666.6666666667</v>
      </c>
      <c r="K36" s="82">
        <f t="shared" si="7"/>
        <v>1666666.6666666667</v>
      </c>
      <c r="L36" s="82">
        <f t="shared" si="7"/>
        <v>1666666.6666666667</v>
      </c>
      <c r="M36" s="82">
        <f t="shared" si="7"/>
        <v>1666666.6666666667</v>
      </c>
      <c r="N36" s="82">
        <f t="shared" si="7"/>
        <v>1666666.6666666667</v>
      </c>
      <c r="O36" s="82">
        <f t="shared" si="7"/>
        <v>1666666.6666666667</v>
      </c>
      <c r="P36" s="85">
        <f t="shared" si="3"/>
        <v>20000000</v>
      </c>
      <c r="Q36" s="85">
        <f t="shared" si="4"/>
        <v>0</v>
      </c>
    </row>
    <row r="37" spans="1:17" ht="24">
      <c r="A37" s="98">
        <v>4200</v>
      </c>
      <c r="B37" s="104" t="s">
        <v>44</v>
      </c>
      <c r="C37" s="100">
        <f>SUM(VLOOKUP(A37,'Capitulo 4000'!A:D,4,FALSE))</f>
        <v>608710465</v>
      </c>
      <c r="D37" s="82">
        <f t="shared" si="7"/>
        <v>50725872.083333336</v>
      </c>
      <c r="E37" s="82">
        <f t="shared" si="7"/>
        <v>50725872.083333336</v>
      </c>
      <c r="F37" s="82">
        <f t="shared" si="7"/>
        <v>50725872.083333336</v>
      </c>
      <c r="G37" s="82">
        <f t="shared" si="7"/>
        <v>50725872.083333336</v>
      </c>
      <c r="H37" s="82">
        <f t="shared" si="7"/>
        <v>50725872.083333336</v>
      </c>
      <c r="I37" s="82">
        <f t="shared" si="7"/>
        <v>50725872.083333336</v>
      </c>
      <c r="J37" s="82">
        <f t="shared" si="7"/>
        <v>50725872.083333336</v>
      </c>
      <c r="K37" s="82">
        <f t="shared" si="7"/>
        <v>50725872.083333336</v>
      </c>
      <c r="L37" s="82">
        <f t="shared" si="7"/>
        <v>50725872.083333336</v>
      </c>
      <c r="M37" s="82">
        <f t="shared" si="7"/>
        <v>50725872.083333336</v>
      </c>
      <c r="N37" s="82">
        <f t="shared" si="7"/>
        <v>50725872.083333336</v>
      </c>
      <c r="O37" s="82">
        <f t="shared" si="7"/>
        <v>50725872.083333336</v>
      </c>
      <c r="P37" s="85">
        <f t="shared" si="3"/>
        <v>608710465</v>
      </c>
      <c r="Q37" s="85">
        <f t="shared" si="4"/>
        <v>0</v>
      </c>
    </row>
    <row r="38" spans="1:17" ht="12.75">
      <c r="A38" s="98">
        <v>4300</v>
      </c>
      <c r="B38" s="104" t="s">
        <v>45</v>
      </c>
      <c r="C38" s="100">
        <f>SUM(VLOOKUP(A38,'Capitulo 4000'!A:D,4,FALSE))</f>
        <v>12400000</v>
      </c>
      <c r="D38" s="82">
        <f t="shared" si="7"/>
        <v>1033333.3333333334</v>
      </c>
      <c r="E38" s="82">
        <f t="shared" si="7"/>
        <v>1033333.3333333334</v>
      </c>
      <c r="F38" s="82">
        <f t="shared" si="7"/>
        <v>1033333.3333333334</v>
      </c>
      <c r="G38" s="82">
        <f t="shared" si="7"/>
        <v>1033333.3333333334</v>
      </c>
      <c r="H38" s="82">
        <f t="shared" si="7"/>
        <v>1033333.3333333334</v>
      </c>
      <c r="I38" s="82">
        <f t="shared" si="7"/>
        <v>1033333.3333333334</v>
      </c>
      <c r="J38" s="82">
        <f t="shared" si="7"/>
        <v>1033333.3333333334</v>
      </c>
      <c r="K38" s="82">
        <f t="shared" si="7"/>
        <v>1033333.3333333334</v>
      </c>
      <c r="L38" s="82">
        <f t="shared" si="7"/>
        <v>1033333.3333333334</v>
      </c>
      <c r="M38" s="82">
        <f t="shared" si="7"/>
        <v>1033333.3333333334</v>
      </c>
      <c r="N38" s="82">
        <f t="shared" si="7"/>
        <v>1033333.3333333334</v>
      </c>
      <c r="O38" s="82">
        <f t="shared" si="7"/>
        <v>1033333.3333333334</v>
      </c>
      <c r="P38" s="85">
        <f t="shared" si="3"/>
        <v>12400000.000000002</v>
      </c>
      <c r="Q38" s="85">
        <f t="shared" si="4"/>
        <v>0</v>
      </c>
    </row>
    <row r="39" spans="1:17" ht="12.75">
      <c r="A39" s="98">
        <v>4400</v>
      </c>
      <c r="B39" s="104" t="s">
        <v>46</v>
      </c>
      <c r="C39" s="100">
        <f>SUM(VLOOKUP(A39,'Capitulo 4000'!A:D,4,FALSE))</f>
        <v>202301764</v>
      </c>
      <c r="D39" s="82">
        <f t="shared" si="7"/>
        <v>16858480.333333332</v>
      </c>
      <c r="E39" s="82">
        <f t="shared" si="7"/>
        <v>16858480.333333332</v>
      </c>
      <c r="F39" s="82">
        <f t="shared" si="7"/>
        <v>16858480.333333332</v>
      </c>
      <c r="G39" s="82">
        <f t="shared" si="7"/>
        <v>16858480.333333332</v>
      </c>
      <c r="H39" s="82">
        <f t="shared" si="7"/>
        <v>16858480.333333332</v>
      </c>
      <c r="I39" s="82">
        <f t="shared" si="7"/>
        <v>16858480.333333332</v>
      </c>
      <c r="J39" s="82">
        <f t="shared" si="7"/>
        <v>16858480.333333332</v>
      </c>
      <c r="K39" s="82">
        <f t="shared" si="7"/>
        <v>16858480.333333332</v>
      </c>
      <c r="L39" s="82">
        <f t="shared" si="7"/>
        <v>16858480.333333332</v>
      </c>
      <c r="M39" s="82">
        <f t="shared" si="7"/>
        <v>16858480.333333332</v>
      </c>
      <c r="N39" s="82">
        <f t="shared" si="7"/>
        <v>16858480.333333332</v>
      </c>
      <c r="O39" s="82">
        <f t="shared" si="7"/>
        <v>16858480.333333332</v>
      </c>
      <c r="P39" s="85">
        <f t="shared" si="3"/>
        <v>202301764.00000003</v>
      </c>
      <c r="Q39" s="85">
        <f t="shared" si="4"/>
        <v>0</v>
      </c>
    </row>
    <row r="40" spans="1:17" ht="12.75">
      <c r="A40" s="98">
        <v>4500</v>
      </c>
      <c r="B40" s="104" t="s">
        <v>47</v>
      </c>
      <c r="C40" s="100">
        <f>SUM(VLOOKUP(A40,'Capitulo 4000'!A:D,4,FALSE))</f>
        <v>0</v>
      </c>
      <c r="D40" s="82">
        <f t="shared" si="7"/>
        <v>0</v>
      </c>
      <c r="E40" s="82">
        <f t="shared" si="7"/>
        <v>0</v>
      </c>
      <c r="F40" s="82">
        <f t="shared" si="7"/>
        <v>0</v>
      </c>
      <c r="G40" s="82">
        <f t="shared" si="7"/>
        <v>0</v>
      </c>
      <c r="H40" s="82">
        <f t="shared" si="7"/>
        <v>0</v>
      </c>
      <c r="I40" s="82">
        <f t="shared" si="7"/>
        <v>0</v>
      </c>
      <c r="J40" s="82">
        <f t="shared" si="7"/>
        <v>0</v>
      </c>
      <c r="K40" s="82">
        <f t="shared" si="7"/>
        <v>0</v>
      </c>
      <c r="L40" s="82">
        <f t="shared" si="7"/>
        <v>0</v>
      </c>
      <c r="M40" s="82">
        <f t="shared" si="7"/>
        <v>0</v>
      </c>
      <c r="N40" s="82">
        <f t="shared" si="7"/>
        <v>0</v>
      </c>
      <c r="O40" s="82">
        <f t="shared" si="7"/>
        <v>0</v>
      </c>
      <c r="P40" s="85">
        <f t="shared" si="3"/>
        <v>0</v>
      </c>
      <c r="Q40" s="85">
        <f t="shared" si="4"/>
        <v>0</v>
      </c>
    </row>
    <row r="41" spans="1:17" ht="36">
      <c r="A41" s="98">
        <v>4600</v>
      </c>
      <c r="B41" s="104" t="s">
        <v>48</v>
      </c>
      <c r="C41" s="100">
        <f>SUM(VLOOKUP(A41,'Capitulo 4000'!A:D,4,FALSE))</f>
        <v>50000000</v>
      </c>
      <c r="D41" s="82">
        <f t="shared" si="7"/>
        <v>4166666.6666666665</v>
      </c>
      <c r="E41" s="82">
        <f t="shared" si="7"/>
        <v>4166666.6666666665</v>
      </c>
      <c r="F41" s="82">
        <f t="shared" si="7"/>
        <v>4166666.6666666665</v>
      </c>
      <c r="G41" s="82">
        <f t="shared" si="7"/>
        <v>4166666.6666666665</v>
      </c>
      <c r="H41" s="82">
        <f t="shared" si="7"/>
        <v>4166666.6666666665</v>
      </c>
      <c r="I41" s="82">
        <f t="shared" si="7"/>
        <v>4166666.6666666665</v>
      </c>
      <c r="J41" s="82">
        <f t="shared" si="7"/>
        <v>4166666.6666666665</v>
      </c>
      <c r="K41" s="82">
        <f t="shared" si="7"/>
        <v>4166666.6666666665</v>
      </c>
      <c r="L41" s="82">
        <f t="shared" si="7"/>
        <v>4166666.6666666665</v>
      </c>
      <c r="M41" s="82">
        <f t="shared" si="7"/>
        <v>4166666.6666666665</v>
      </c>
      <c r="N41" s="82">
        <f t="shared" si="7"/>
        <v>4166666.6666666665</v>
      </c>
      <c r="O41" s="82">
        <f t="shared" si="7"/>
        <v>4166666.6666666665</v>
      </c>
      <c r="P41" s="85">
        <f t="shared" si="3"/>
        <v>49999999.999999993</v>
      </c>
      <c r="Q41" s="85">
        <f t="shared" si="4"/>
        <v>0</v>
      </c>
    </row>
    <row r="42" spans="1:17" ht="24">
      <c r="A42" s="98"/>
      <c r="B42" s="104" t="s">
        <v>49</v>
      </c>
      <c r="C42" s="100"/>
      <c r="D42" s="82">
        <f t="shared" si="7"/>
        <v>0</v>
      </c>
      <c r="E42" s="82">
        <f t="shared" si="7"/>
        <v>0</v>
      </c>
      <c r="F42" s="82">
        <f t="shared" si="7"/>
        <v>0</v>
      </c>
      <c r="G42" s="82">
        <f t="shared" si="7"/>
        <v>0</v>
      </c>
      <c r="H42" s="82">
        <f t="shared" si="7"/>
        <v>0</v>
      </c>
      <c r="I42" s="82">
        <f t="shared" si="7"/>
        <v>0</v>
      </c>
      <c r="J42" s="82">
        <f t="shared" si="7"/>
        <v>0</v>
      </c>
      <c r="K42" s="82">
        <f t="shared" si="7"/>
        <v>0</v>
      </c>
      <c r="L42" s="82">
        <f t="shared" si="7"/>
        <v>0</v>
      </c>
      <c r="M42" s="82">
        <f t="shared" si="7"/>
        <v>0</v>
      </c>
      <c r="N42" s="82">
        <f t="shared" si="7"/>
        <v>0</v>
      </c>
      <c r="O42" s="82">
        <f t="shared" si="7"/>
        <v>0</v>
      </c>
      <c r="P42" s="85">
        <f t="shared" si="3"/>
        <v>0</v>
      </c>
      <c r="Q42" s="85">
        <f t="shared" si="4"/>
        <v>0</v>
      </c>
    </row>
    <row r="43" spans="1:17" ht="12.75">
      <c r="A43" s="98">
        <v>4800</v>
      </c>
      <c r="B43" s="104" t="s">
        <v>50</v>
      </c>
      <c r="C43" s="100">
        <f>SUM(VLOOKUP(A43,'Capitulo 4000'!A:D,4,FALSE))</f>
        <v>23330000</v>
      </c>
      <c r="D43" s="82">
        <f t="shared" si="7"/>
        <v>1944166.6666666667</v>
      </c>
      <c r="E43" s="82">
        <f t="shared" si="7"/>
        <v>1944166.6666666667</v>
      </c>
      <c r="F43" s="82">
        <f t="shared" si="7"/>
        <v>1944166.6666666667</v>
      </c>
      <c r="G43" s="82">
        <f t="shared" si="7"/>
        <v>1944166.6666666667</v>
      </c>
      <c r="H43" s="82">
        <f t="shared" si="7"/>
        <v>1944166.6666666667</v>
      </c>
      <c r="I43" s="82">
        <f t="shared" si="7"/>
        <v>1944166.6666666667</v>
      </c>
      <c r="J43" s="82">
        <f t="shared" si="7"/>
        <v>1944166.6666666667</v>
      </c>
      <c r="K43" s="82">
        <f t="shared" si="7"/>
        <v>1944166.6666666667</v>
      </c>
      <c r="L43" s="82">
        <f t="shared" si="7"/>
        <v>1944166.6666666667</v>
      </c>
      <c r="M43" s="82">
        <f t="shared" si="7"/>
        <v>1944166.6666666667</v>
      </c>
      <c r="N43" s="82">
        <f t="shared" si="7"/>
        <v>1944166.6666666667</v>
      </c>
      <c r="O43" s="82">
        <f t="shared" si="7"/>
        <v>1944166.6666666667</v>
      </c>
      <c r="P43" s="85">
        <f t="shared" si="3"/>
        <v>23330000.000000004</v>
      </c>
      <c r="Q43" s="85">
        <f t="shared" si="4"/>
        <v>0</v>
      </c>
    </row>
    <row r="44" spans="1:17" ht="12.75">
      <c r="A44" s="98">
        <v>4900</v>
      </c>
      <c r="B44" s="104" t="s">
        <v>51</v>
      </c>
      <c r="C44" s="100">
        <f>SUM(VLOOKUP(A44,'Capitulo 4000'!A:D,4,FALSE))</f>
        <v>0</v>
      </c>
      <c r="D44" s="82">
        <f t="shared" si="7"/>
        <v>0</v>
      </c>
      <c r="E44" s="82">
        <f t="shared" si="7"/>
        <v>0</v>
      </c>
      <c r="F44" s="82">
        <f t="shared" si="7"/>
        <v>0</v>
      </c>
      <c r="G44" s="82">
        <f t="shared" si="7"/>
        <v>0</v>
      </c>
      <c r="H44" s="82">
        <f t="shared" si="7"/>
        <v>0</v>
      </c>
      <c r="I44" s="82">
        <f t="shared" si="7"/>
        <v>0</v>
      </c>
      <c r="J44" s="82">
        <f t="shared" si="7"/>
        <v>0</v>
      </c>
      <c r="K44" s="82">
        <f t="shared" si="7"/>
        <v>0</v>
      </c>
      <c r="L44" s="82">
        <f t="shared" si="7"/>
        <v>0</v>
      </c>
      <c r="M44" s="82">
        <f t="shared" si="7"/>
        <v>0</v>
      </c>
      <c r="N44" s="82">
        <f t="shared" si="7"/>
        <v>0</v>
      </c>
      <c r="O44" s="82">
        <f t="shared" si="7"/>
        <v>0</v>
      </c>
      <c r="P44" s="85">
        <f t="shared" si="3"/>
        <v>0</v>
      </c>
      <c r="Q44" s="85">
        <f t="shared" si="4"/>
        <v>0</v>
      </c>
    </row>
    <row r="45" spans="1:17" ht="24">
      <c r="B45" s="103" t="s">
        <v>52</v>
      </c>
      <c r="C45" s="101">
        <f>SUM(C46:C54)</f>
        <v>311120459.36445379</v>
      </c>
      <c r="D45" s="83">
        <f t="shared" si="7"/>
        <v>25926704.947037816</v>
      </c>
      <c r="E45" s="83">
        <f t="shared" si="7"/>
        <v>25926704.947037816</v>
      </c>
      <c r="F45" s="83">
        <f t="shared" si="7"/>
        <v>25926704.947037816</v>
      </c>
      <c r="G45" s="83">
        <f t="shared" si="7"/>
        <v>25926704.947037816</v>
      </c>
      <c r="H45" s="83">
        <f t="shared" si="7"/>
        <v>25926704.947037816</v>
      </c>
      <c r="I45" s="83">
        <f t="shared" si="7"/>
        <v>25926704.947037816</v>
      </c>
      <c r="J45" s="83">
        <f t="shared" si="7"/>
        <v>25926704.947037816</v>
      </c>
      <c r="K45" s="83">
        <f t="shared" si="7"/>
        <v>25926704.947037816</v>
      </c>
      <c r="L45" s="83">
        <f t="shared" si="7"/>
        <v>25926704.947037816</v>
      </c>
      <c r="M45" s="83">
        <f t="shared" si="7"/>
        <v>25926704.947037816</v>
      </c>
      <c r="N45" s="83">
        <f t="shared" si="7"/>
        <v>25926704.947037816</v>
      </c>
      <c r="O45" s="83">
        <f t="shared" si="7"/>
        <v>25926704.947037816</v>
      </c>
      <c r="P45" s="85">
        <f t="shared" si="3"/>
        <v>311120459.36445379</v>
      </c>
      <c r="Q45" s="85">
        <f t="shared" si="4"/>
        <v>0</v>
      </c>
    </row>
    <row r="46" spans="1:17" ht="24">
      <c r="A46" s="98">
        <v>5100</v>
      </c>
      <c r="B46" s="104" t="s">
        <v>53</v>
      </c>
      <c r="C46" s="100">
        <f>SUM(VLOOKUP(A46,'Capitulo 5000'!A:D,4,FALSE))</f>
        <v>14167525</v>
      </c>
      <c r="D46" s="82">
        <f t="shared" si="7"/>
        <v>1180627.0833333333</v>
      </c>
      <c r="E46" s="82">
        <f t="shared" si="7"/>
        <v>1180627.0833333333</v>
      </c>
      <c r="F46" s="82">
        <f t="shared" si="7"/>
        <v>1180627.0833333333</v>
      </c>
      <c r="G46" s="82">
        <f t="shared" ref="D46:O66" si="8">+$C46/12</f>
        <v>1180627.0833333333</v>
      </c>
      <c r="H46" s="82">
        <f t="shared" si="8"/>
        <v>1180627.0833333333</v>
      </c>
      <c r="I46" s="82">
        <f t="shared" si="8"/>
        <v>1180627.0833333333</v>
      </c>
      <c r="J46" s="82">
        <f t="shared" si="8"/>
        <v>1180627.0833333333</v>
      </c>
      <c r="K46" s="82">
        <f t="shared" si="8"/>
        <v>1180627.0833333333</v>
      </c>
      <c r="L46" s="82">
        <f t="shared" si="8"/>
        <v>1180627.0833333333</v>
      </c>
      <c r="M46" s="82">
        <f t="shared" si="8"/>
        <v>1180627.0833333333</v>
      </c>
      <c r="N46" s="82">
        <f t="shared" si="8"/>
        <v>1180627.0833333333</v>
      </c>
      <c r="O46" s="82">
        <f t="shared" si="8"/>
        <v>1180627.0833333333</v>
      </c>
      <c r="P46" s="85">
        <f t="shared" si="3"/>
        <v>14167525.000000002</v>
      </c>
      <c r="Q46" s="85">
        <f t="shared" si="4"/>
        <v>0</v>
      </c>
    </row>
    <row r="47" spans="1:17" ht="24">
      <c r="A47" s="98">
        <v>5200</v>
      </c>
      <c r="B47" s="104" t="s">
        <v>54</v>
      </c>
      <c r="C47" s="100">
        <f>SUM(VLOOKUP(A47,'Capitulo 5000'!A:D,4,FALSE))</f>
        <v>2251343</v>
      </c>
      <c r="D47" s="82">
        <f t="shared" si="8"/>
        <v>187611.91666666666</v>
      </c>
      <c r="E47" s="82">
        <f t="shared" si="8"/>
        <v>187611.91666666666</v>
      </c>
      <c r="F47" s="82">
        <f t="shared" si="8"/>
        <v>187611.91666666666</v>
      </c>
      <c r="G47" s="82">
        <f t="shared" si="8"/>
        <v>187611.91666666666</v>
      </c>
      <c r="H47" s="82">
        <f t="shared" si="8"/>
        <v>187611.91666666666</v>
      </c>
      <c r="I47" s="82">
        <f t="shared" si="8"/>
        <v>187611.91666666666</v>
      </c>
      <c r="J47" s="82">
        <f t="shared" si="8"/>
        <v>187611.91666666666</v>
      </c>
      <c r="K47" s="82">
        <f t="shared" si="8"/>
        <v>187611.91666666666</v>
      </c>
      <c r="L47" s="82">
        <f t="shared" si="8"/>
        <v>187611.91666666666</v>
      </c>
      <c r="M47" s="82">
        <f t="shared" si="8"/>
        <v>187611.91666666666</v>
      </c>
      <c r="N47" s="82">
        <f t="shared" si="8"/>
        <v>187611.91666666666</v>
      </c>
      <c r="O47" s="82">
        <f t="shared" si="8"/>
        <v>187611.91666666666</v>
      </c>
      <c r="P47" s="85">
        <f t="shared" si="3"/>
        <v>2251343.0000000005</v>
      </c>
      <c r="Q47" s="85">
        <f t="shared" si="4"/>
        <v>0</v>
      </c>
    </row>
    <row r="48" spans="1:17" ht="24">
      <c r="A48" s="98">
        <v>5300</v>
      </c>
      <c r="B48" s="104" t="s">
        <v>55</v>
      </c>
      <c r="C48" s="100">
        <f>SUM(VLOOKUP(A48,'Capitulo 5000'!A:D,4,FALSE))</f>
        <v>4588457.13</v>
      </c>
      <c r="D48" s="82">
        <f t="shared" si="8"/>
        <v>382371.42749999999</v>
      </c>
      <c r="E48" s="82">
        <f t="shared" si="8"/>
        <v>382371.42749999999</v>
      </c>
      <c r="F48" s="82">
        <f t="shared" si="8"/>
        <v>382371.42749999999</v>
      </c>
      <c r="G48" s="82">
        <f t="shared" si="8"/>
        <v>382371.42749999999</v>
      </c>
      <c r="H48" s="82">
        <f t="shared" si="8"/>
        <v>382371.42749999999</v>
      </c>
      <c r="I48" s="82">
        <f t="shared" si="8"/>
        <v>382371.42749999999</v>
      </c>
      <c r="J48" s="82">
        <f t="shared" si="8"/>
        <v>382371.42749999999</v>
      </c>
      <c r="K48" s="82">
        <f t="shared" si="8"/>
        <v>382371.42749999999</v>
      </c>
      <c r="L48" s="82">
        <f t="shared" si="8"/>
        <v>382371.42749999999</v>
      </c>
      <c r="M48" s="82">
        <f t="shared" si="8"/>
        <v>382371.42749999999</v>
      </c>
      <c r="N48" s="82">
        <f t="shared" si="8"/>
        <v>382371.42749999999</v>
      </c>
      <c r="O48" s="82">
        <f t="shared" si="8"/>
        <v>382371.42749999999</v>
      </c>
      <c r="P48" s="85">
        <f t="shared" si="3"/>
        <v>4588457.1300000008</v>
      </c>
      <c r="Q48" s="85">
        <f t="shared" si="4"/>
        <v>0</v>
      </c>
    </row>
    <row r="49" spans="1:17" ht="24">
      <c r="A49" s="98">
        <v>5400</v>
      </c>
      <c r="B49" s="104" t="s">
        <v>56</v>
      </c>
      <c r="C49" s="100">
        <f>SUM(VLOOKUP(A49,'Capitulo 5000'!A:D,4,FALSE))</f>
        <v>107557258.37795293</v>
      </c>
      <c r="D49" s="82">
        <f t="shared" si="8"/>
        <v>8963104.8648294117</v>
      </c>
      <c r="E49" s="82">
        <f t="shared" si="8"/>
        <v>8963104.8648294117</v>
      </c>
      <c r="F49" s="82">
        <f t="shared" si="8"/>
        <v>8963104.8648294117</v>
      </c>
      <c r="G49" s="82">
        <f t="shared" si="8"/>
        <v>8963104.8648294117</v>
      </c>
      <c r="H49" s="82">
        <f t="shared" si="8"/>
        <v>8963104.8648294117</v>
      </c>
      <c r="I49" s="82">
        <f t="shared" si="8"/>
        <v>8963104.8648294117</v>
      </c>
      <c r="J49" s="82">
        <f t="shared" si="8"/>
        <v>8963104.8648294117</v>
      </c>
      <c r="K49" s="82">
        <f t="shared" si="8"/>
        <v>8963104.8648294117</v>
      </c>
      <c r="L49" s="82">
        <f t="shared" si="8"/>
        <v>8963104.8648294117</v>
      </c>
      <c r="M49" s="82">
        <f t="shared" si="8"/>
        <v>8963104.8648294117</v>
      </c>
      <c r="N49" s="82">
        <f t="shared" si="8"/>
        <v>8963104.8648294117</v>
      </c>
      <c r="O49" s="82">
        <f t="shared" si="8"/>
        <v>8963104.8648294117</v>
      </c>
      <c r="P49" s="85">
        <f t="shared" si="3"/>
        <v>107557258.37795292</v>
      </c>
      <c r="Q49" s="85">
        <f t="shared" si="4"/>
        <v>0</v>
      </c>
    </row>
    <row r="50" spans="1:17" ht="24">
      <c r="A50" s="98">
        <v>5500</v>
      </c>
      <c r="B50" s="104" t="s">
        <v>57</v>
      </c>
      <c r="C50" s="100">
        <f>SUM(VLOOKUP(A50,'Capitulo 5000'!A:D,4,FALSE))</f>
        <v>26777732.106500648</v>
      </c>
      <c r="D50" s="82">
        <f t="shared" si="8"/>
        <v>2231477.6755417208</v>
      </c>
      <c r="E50" s="82">
        <f t="shared" si="8"/>
        <v>2231477.6755417208</v>
      </c>
      <c r="F50" s="82">
        <f t="shared" si="8"/>
        <v>2231477.6755417208</v>
      </c>
      <c r="G50" s="82">
        <f t="shared" si="8"/>
        <v>2231477.6755417208</v>
      </c>
      <c r="H50" s="82">
        <f t="shared" si="8"/>
        <v>2231477.6755417208</v>
      </c>
      <c r="I50" s="82">
        <f t="shared" si="8"/>
        <v>2231477.6755417208</v>
      </c>
      <c r="J50" s="82">
        <f t="shared" si="8"/>
        <v>2231477.6755417208</v>
      </c>
      <c r="K50" s="82">
        <f t="shared" si="8"/>
        <v>2231477.6755417208</v>
      </c>
      <c r="L50" s="82">
        <f t="shared" si="8"/>
        <v>2231477.6755417208</v>
      </c>
      <c r="M50" s="82">
        <f t="shared" si="8"/>
        <v>2231477.6755417208</v>
      </c>
      <c r="N50" s="82">
        <f t="shared" si="8"/>
        <v>2231477.6755417208</v>
      </c>
      <c r="O50" s="82">
        <f t="shared" si="8"/>
        <v>2231477.6755417208</v>
      </c>
      <c r="P50" s="85">
        <f t="shared" si="3"/>
        <v>26777732.106500652</v>
      </c>
      <c r="Q50" s="85">
        <f t="shared" si="4"/>
        <v>0</v>
      </c>
    </row>
    <row r="51" spans="1:17" ht="24">
      <c r="A51" s="98">
        <v>5600</v>
      </c>
      <c r="B51" s="104" t="s">
        <v>58</v>
      </c>
      <c r="C51" s="100">
        <f>SUM(VLOOKUP(A51,'Capitulo 5000'!A:D,4,FALSE))</f>
        <v>85911417.75999999</v>
      </c>
      <c r="D51" s="82">
        <f t="shared" si="8"/>
        <v>7159284.8133333325</v>
      </c>
      <c r="E51" s="82">
        <f t="shared" si="8"/>
        <v>7159284.8133333325</v>
      </c>
      <c r="F51" s="82">
        <f t="shared" si="8"/>
        <v>7159284.8133333325</v>
      </c>
      <c r="G51" s="82">
        <f t="shared" si="8"/>
        <v>7159284.8133333325</v>
      </c>
      <c r="H51" s="82">
        <f t="shared" si="8"/>
        <v>7159284.8133333325</v>
      </c>
      <c r="I51" s="82">
        <f t="shared" si="8"/>
        <v>7159284.8133333325</v>
      </c>
      <c r="J51" s="82">
        <f t="shared" si="8"/>
        <v>7159284.8133333325</v>
      </c>
      <c r="K51" s="82">
        <f t="shared" si="8"/>
        <v>7159284.8133333325</v>
      </c>
      <c r="L51" s="82">
        <f t="shared" si="8"/>
        <v>7159284.8133333325</v>
      </c>
      <c r="M51" s="82">
        <f t="shared" si="8"/>
        <v>7159284.8133333325</v>
      </c>
      <c r="N51" s="82">
        <f t="shared" si="8"/>
        <v>7159284.8133333325</v>
      </c>
      <c r="O51" s="82">
        <f t="shared" si="8"/>
        <v>7159284.8133333325</v>
      </c>
      <c r="P51" s="85">
        <f t="shared" si="3"/>
        <v>85911417.75999999</v>
      </c>
      <c r="Q51" s="85">
        <f t="shared" si="4"/>
        <v>0</v>
      </c>
    </row>
    <row r="52" spans="1:17" ht="12.75">
      <c r="A52" s="98">
        <v>5700</v>
      </c>
      <c r="B52" s="104" t="s">
        <v>59</v>
      </c>
      <c r="C52" s="100">
        <f>SUM(VLOOKUP(A52,'Capitulo 5000'!A:D,4,FALSE))</f>
        <v>222500</v>
      </c>
      <c r="D52" s="82">
        <f t="shared" si="8"/>
        <v>18541.666666666668</v>
      </c>
      <c r="E52" s="82">
        <f t="shared" si="8"/>
        <v>18541.666666666668</v>
      </c>
      <c r="F52" s="82">
        <f t="shared" si="8"/>
        <v>18541.666666666668</v>
      </c>
      <c r="G52" s="82">
        <f t="shared" si="8"/>
        <v>18541.666666666668</v>
      </c>
      <c r="H52" s="82">
        <f t="shared" si="8"/>
        <v>18541.666666666668</v>
      </c>
      <c r="I52" s="82">
        <f t="shared" si="8"/>
        <v>18541.666666666668</v>
      </c>
      <c r="J52" s="82">
        <f t="shared" si="8"/>
        <v>18541.666666666668</v>
      </c>
      <c r="K52" s="82">
        <f t="shared" si="8"/>
        <v>18541.666666666668</v>
      </c>
      <c r="L52" s="82">
        <f t="shared" si="8"/>
        <v>18541.666666666668</v>
      </c>
      <c r="M52" s="82">
        <f t="shared" si="8"/>
        <v>18541.666666666668</v>
      </c>
      <c r="N52" s="82">
        <f t="shared" si="8"/>
        <v>18541.666666666668</v>
      </c>
      <c r="O52" s="82">
        <f t="shared" si="8"/>
        <v>18541.666666666668</v>
      </c>
      <c r="P52" s="85">
        <f t="shared" si="3"/>
        <v>222499.99999999997</v>
      </c>
      <c r="Q52" s="85">
        <f t="shared" si="4"/>
        <v>0</v>
      </c>
    </row>
    <row r="53" spans="1:17" ht="12.75">
      <c r="A53" s="98">
        <v>5800</v>
      </c>
      <c r="B53" s="104" t="s">
        <v>60</v>
      </c>
      <c r="C53" s="100">
        <f>SUM(VLOOKUP(A53,'Capitulo 5000'!A:D,4,FALSE))</f>
        <v>20000000</v>
      </c>
      <c r="D53" s="82">
        <f t="shared" si="8"/>
        <v>1666666.6666666667</v>
      </c>
      <c r="E53" s="82">
        <f t="shared" si="8"/>
        <v>1666666.6666666667</v>
      </c>
      <c r="F53" s="82">
        <f t="shared" si="8"/>
        <v>1666666.6666666667</v>
      </c>
      <c r="G53" s="82">
        <f t="shared" si="8"/>
        <v>1666666.6666666667</v>
      </c>
      <c r="H53" s="82">
        <f t="shared" si="8"/>
        <v>1666666.6666666667</v>
      </c>
      <c r="I53" s="82">
        <f t="shared" si="8"/>
        <v>1666666.6666666667</v>
      </c>
      <c r="J53" s="82">
        <f t="shared" si="8"/>
        <v>1666666.6666666667</v>
      </c>
      <c r="K53" s="82">
        <f t="shared" si="8"/>
        <v>1666666.6666666667</v>
      </c>
      <c r="L53" s="82">
        <f t="shared" si="8"/>
        <v>1666666.6666666667</v>
      </c>
      <c r="M53" s="82">
        <f t="shared" si="8"/>
        <v>1666666.6666666667</v>
      </c>
      <c r="N53" s="82">
        <f t="shared" si="8"/>
        <v>1666666.6666666667</v>
      </c>
      <c r="O53" s="82">
        <f t="shared" si="8"/>
        <v>1666666.6666666667</v>
      </c>
      <c r="P53" s="85">
        <f t="shared" si="3"/>
        <v>20000000</v>
      </c>
      <c r="Q53" s="85">
        <f t="shared" si="4"/>
        <v>0</v>
      </c>
    </row>
    <row r="54" spans="1:17" ht="12.75">
      <c r="A54" s="98">
        <v>5900</v>
      </c>
      <c r="B54" s="104" t="s">
        <v>61</v>
      </c>
      <c r="C54" s="100">
        <f>SUM(VLOOKUP(A54,'Capitulo 5000'!A:D,4,FALSE))</f>
        <v>49644225.990000203</v>
      </c>
      <c r="D54" s="82">
        <f t="shared" si="8"/>
        <v>4137018.8325000168</v>
      </c>
      <c r="E54" s="82">
        <f t="shared" si="8"/>
        <v>4137018.8325000168</v>
      </c>
      <c r="F54" s="82">
        <f t="shared" si="8"/>
        <v>4137018.8325000168</v>
      </c>
      <c r="G54" s="82">
        <f t="shared" si="8"/>
        <v>4137018.8325000168</v>
      </c>
      <c r="H54" s="82">
        <f t="shared" si="8"/>
        <v>4137018.8325000168</v>
      </c>
      <c r="I54" s="82">
        <f t="shared" si="8"/>
        <v>4137018.8325000168</v>
      </c>
      <c r="J54" s="82">
        <f t="shared" si="8"/>
        <v>4137018.8325000168</v>
      </c>
      <c r="K54" s="82">
        <f t="shared" si="8"/>
        <v>4137018.8325000168</v>
      </c>
      <c r="L54" s="82">
        <f t="shared" si="8"/>
        <v>4137018.8325000168</v>
      </c>
      <c r="M54" s="82">
        <f t="shared" si="8"/>
        <v>4137018.8325000168</v>
      </c>
      <c r="N54" s="82">
        <f t="shared" si="8"/>
        <v>4137018.8325000168</v>
      </c>
      <c r="O54" s="82">
        <f t="shared" si="8"/>
        <v>4137018.8325000168</v>
      </c>
      <c r="P54" s="85">
        <f t="shared" si="3"/>
        <v>49644225.990000211</v>
      </c>
      <c r="Q54" s="85">
        <f t="shared" si="4"/>
        <v>0</v>
      </c>
    </row>
    <row r="55" spans="1:17">
      <c r="B55" s="103" t="s">
        <v>62</v>
      </c>
      <c r="C55" s="101">
        <f>SUM(C56:C58)</f>
        <v>737968790.20000029</v>
      </c>
      <c r="D55" s="83">
        <f t="shared" si="8"/>
        <v>61497399.18333336</v>
      </c>
      <c r="E55" s="83">
        <f t="shared" si="8"/>
        <v>61497399.18333336</v>
      </c>
      <c r="F55" s="83">
        <f t="shared" si="8"/>
        <v>61497399.18333336</v>
      </c>
      <c r="G55" s="83">
        <f t="shared" si="8"/>
        <v>61497399.18333336</v>
      </c>
      <c r="H55" s="83">
        <f t="shared" si="8"/>
        <v>61497399.18333336</v>
      </c>
      <c r="I55" s="83">
        <f t="shared" si="8"/>
        <v>61497399.18333336</v>
      </c>
      <c r="J55" s="83">
        <f t="shared" si="8"/>
        <v>61497399.18333336</v>
      </c>
      <c r="K55" s="83">
        <f t="shared" si="8"/>
        <v>61497399.18333336</v>
      </c>
      <c r="L55" s="83">
        <f t="shared" si="8"/>
        <v>61497399.18333336</v>
      </c>
      <c r="M55" s="83">
        <f t="shared" si="8"/>
        <v>61497399.18333336</v>
      </c>
      <c r="N55" s="83">
        <f t="shared" si="8"/>
        <v>61497399.18333336</v>
      </c>
      <c r="O55" s="83">
        <f t="shared" si="8"/>
        <v>61497399.18333336</v>
      </c>
      <c r="P55" s="85">
        <f t="shared" si="3"/>
        <v>737968790.20000041</v>
      </c>
      <c r="Q55" s="85">
        <f t="shared" si="4"/>
        <v>0</v>
      </c>
    </row>
    <row r="56" spans="1:17" ht="24">
      <c r="A56" s="98">
        <v>6100</v>
      </c>
      <c r="B56" s="104" t="s">
        <v>63</v>
      </c>
      <c r="C56" s="100">
        <f>SUM(VLOOKUP(A56,'Capitulo 6000'!A:D,4,FALSE))</f>
        <v>737968790.20000029</v>
      </c>
      <c r="D56" s="82">
        <f t="shared" si="8"/>
        <v>61497399.18333336</v>
      </c>
      <c r="E56" s="82">
        <f t="shared" si="8"/>
        <v>61497399.18333336</v>
      </c>
      <c r="F56" s="82">
        <f t="shared" si="8"/>
        <v>61497399.18333336</v>
      </c>
      <c r="G56" s="82">
        <f t="shared" si="8"/>
        <v>61497399.18333336</v>
      </c>
      <c r="H56" s="82">
        <f t="shared" si="8"/>
        <v>61497399.18333336</v>
      </c>
      <c r="I56" s="82">
        <f t="shared" si="8"/>
        <v>61497399.18333336</v>
      </c>
      <c r="J56" s="82">
        <f t="shared" si="8"/>
        <v>61497399.18333336</v>
      </c>
      <c r="K56" s="82">
        <f t="shared" si="8"/>
        <v>61497399.18333336</v>
      </c>
      <c r="L56" s="82">
        <f t="shared" si="8"/>
        <v>61497399.18333336</v>
      </c>
      <c r="M56" s="82">
        <f t="shared" si="8"/>
        <v>61497399.18333336</v>
      </c>
      <c r="N56" s="82">
        <f t="shared" si="8"/>
        <v>61497399.18333336</v>
      </c>
      <c r="O56" s="82">
        <f t="shared" si="8"/>
        <v>61497399.18333336</v>
      </c>
      <c r="P56" s="85">
        <f t="shared" si="3"/>
        <v>737968790.20000041</v>
      </c>
      <c r="Q56" s="85">
        <f t="shared" si="4"/>
        <v>0</v>
      </c>
    </row>
    <row r="57" spans="1:17" ht="24">
      <c r="A57" s="98">
        <v>6200</v>
      </c>
      <c r="B57" s="104" t="s">
        <v>64</v>
      </c>
      <c r="C57" s="100">
        <f>SUM(VLOOKUP(A57,'Capitulo 6000'!A:D,4,FALSE))</f>
        <v>0</v>
      </c>
      <c r="D57" s="82">
        <f t="shared" si="8"/>
        <v>0</v>
      </c>
      <c r="E57" s="82">
        <f t="shared" si="8"/>
        <v>0</v>
      </c>
      <c r="F57" s="82">
        <f t="shared" si="8"/>
        <v>0</v>
      </c>
      <c r="G57" s="82">
        <f t="shared" si="8"/>
        <v>0</v>
      </c>
      <c r="H57" s="82">
        <f t="shared" si="8"/>
        <v>0</v>
      </c>
      <c r="I57" s="82">
        <f t="shared" si="8"/>
        <v>0</v>
      </c>
      <c r="J57" s="82">
        <f t="shared" si="8"/>
        <v>0</v>
      </c>
      <c r="K57" s="82">
        <f t="shared" si="8"/>
        <v>0</v>
      </c>
      <c r="L57" s="82">
        <f t="shared" si="8"/>
        <v>0</v>
      </c>
      <c r="M57" s="82">
        <f t="shared" si="8"/>
        <v>0</v>
      </c>
      <c r="N57" s="82">
        <f t="shared" si="8"/>
        <v>0</v>
      </c>
      <c r="O57" s="82">
        <f t="shared" si="8"/>
        <v>0</v>
      </c>
      <c r="P57" s="85">
        <f t="shared" si="3"/>
        <v>0</v>
      </c>
      <c r="Q57" s="85">
        <f t="shared" si="4"/>
        <v>0</v>
      </c>
    </row>
    <row r="58" spans="1:17" ht="24">
      <c r="A58" s="98">
        <v>6300</v>
      </c>
      <c r="B58" s="104" t="s">
        <v>65</v>
      </c>
      <c r="C58" s="100"/>
      <c r="D58" s="82">
        <f t="shared" si="8"/>
        <v>0</v>
      </c>
      <c r="E58" s="82">
        <f t="shared" si="8"/>
        <v>0</v>
      </c>
      <c r="F58" s="82">
        <f t="shared" si="8"/>
        <v>0</v>
      </c>
      <c r="G58" s="82">
        <f t="shared" si="8"/>
        <v>0</v>
      </c>
      <c r="H58" s="82">
        <f t="shared" si="8"/>
        <v>0</v>
      </c>
      <c r="I58" s="82">
        <f t="shared" si="8"/>
        <v>0</v>
      </c>
      <c r="J58" s="82">
        <f t="shared" si="8"/>
        <v>0</v>
      </c>
      <c r="K58" s="82">
        <f t="shared" si="8"/>
        <v>0</v>
      </c>
      <c r="L58" s="82">
        <f t="shared" si="8"/>
        <v>0</v>
      </c>
      <c r="M58" s="82">
        <f t="shared" si="8"/>
        <v>0</v>
      </c>
      <c r="N58" s="82">
        <f t="shared" si="8"/>
        <v>0</v>
      </c>
      <c r="O58" s="82">
        <f t="shared" si="8"/>
        <v>0</v>
      </c>
      <c r="P58" s="85">
        <f t="shared" si="3"/>
        <v>0</v>
      </c>
      <c r="Q58" s="85">
        <f t="shared" si="4"/>
        <v>0</v>
      </c>
    </row>
    <row r="59" spans="1:17" ht="24">
      <c r="B59" s="103" t="s">
        <v>66</v>
      </c>
      <c r="C59" s="101">
        <f>SUM(C60:C66)</f>
        <v>0</v>
      </c>
      <c r="D59" s="83">
        <f t="shared" si="8"/>
        <v>0</v>
      </c>
      <c r="E59" s="83">
        <f t="shared" si="8"/>
        <v>0</v>
      </c>
      <c r="F59" s="83">
        <f t="shared" si="8"/>
        <v>0</v>
      </c>
      <c r="G59" s="83">
        <f t="shared" si="8"/>
        <v>0</v>
      </c>
      <c r="H59" s="83">
        <f t="shared" si="8"/>
        <v>0</v>
      </c>
      <c r="I59" s="83">
        <f t="shared" si="8"/>
        <v>0</v>
      </c>
      <c r="J59" s="83">
        <f t="shared" si="8"/>
        <v>0</v>
      </c>
      <c r="K59" s="83">
        <f t="shared" si="8"/>
        <v>0</v>
      </c>
      <c r="L59" s="83">
        <f t="shared" si="8"/>
        <v>0</v>
      </c>
      <c r="M59" s="83">
        <f t="shared" si="8"/>
        <v>0</v>
      </c>
      <c r="N59" s="83">
        <f t="shared" si="8"/>
        <v>0</v>
      </c>
      <c r="O59" s="83">
        <f t="shared" si="8"/>
        <v>0</v>
      </c>
      <c r="P59" s="85">
        <f t="shared" si="3"/>
        <v>0</v>
      </c>
      <c r="Q59" s="85">
        <f t="shared" si="4"/>
        <v>0</v>
      </c>
    </row>
    <row r="60" spans="1:17" ht="24">
      <c r="B60" s="104" t="s">
        <v>67</v>
      </c>
      <c r="C60" s="100"/>
      <c r="D60" s="82">
        <f t="shared" si="8"/>
        <v>0</v>
      </c>
      <c r="E60" s="82">
        <f t="shared" si="8"/>
        <v>0</v>
      </c>
      <c r="F60" s="82">
        <f t="shared" si="8"/>
        <v>0</v>
      </c>
      <c r="G60" s="82">
        <f t="shared" si="8"/>
        <v>0</v>
      </c>
      <c r="H60" s="82">
        <f t="shared" si="8"/>
        <v>0</v>
      </c>
      <c r="I60" s="82">
        <f t="shared" si="8"/>
        <v>0</v>
      </c>
      <c r="J60" s="82">
        <f t="shared" si="8"/>
        <v>0</v>
      </c>
      <c r="K60" s="82">
        <f t="shared" si="8"/>
        <v>0</v>
      </c>
      <c r="L60" s="82">
        <f t="shared" si="8"/>
        <v>0</v>
      </c>
      <c r="M60" s="82">
        <f t="shared" si="8"/>
        <v>0</v>
      </c>
      <c r="N60" s="82">
        <f t="shared" si="8"/>
        <v>0</v>
      </c>
      <c r="O60" s="82">
        <f t="shared" si="8"/>
        <v>0</v>
      </c>
      <c r="P60" s="85">
        <f t="shared" si="3"/>
        <v>0</v>
      </c>
      <c r="Q60" s="85">
        <f t="shared" si="4"/>
        <v>0</v>
      </c>
    </row>
    <row r="61" spans="1:17" ht="24">
      <c r="B61" s="104" t="s">
        <v>68</v>
      </c>
      <c r="C61" s="100"/>
      <c r="D61" s="82">
        <f t="shared" si="8"/>
        <v>0</v>
      </c>
      <c r="E61" s="82">
        <f t="shared" si="8"/>
        <v>0</v>
      </c>
      <c r="F61" s="82">
        <f t="shared" si="8"/>
        <v>0</v>
      </c>
      <c r="G61" s="82">
        <f t="shared" si="8"/>
        <v>0</v>
      </c>
      <c r="H61" s="82">
        <f t="shared" si="8"/>
        <v>0</v>
      </c>
      <c r="I61" s="82">
        <f t="shared" si="8"/>
        <v>0</v>
      </c>
      <c r="J61" s="82">
        <f t="shared" si="8"/>
        <v>0</v>
      </c>
      <c r="K61" s="82">
        <f t="shared" si="8"/>
        <v>0</v>
      </c>
      <c r="L61" s="82">
        <f t="shared" si="8"/>
        <v>0</v>
      </c>
      <c r="M61" s="82">
        <f t="shared" si="8"/>
        <v>0</v>
      </c>
      <c r="N61" s="82">
        <f t="shared" si="8"/>
        <v>0</v>
      </c>
      <c r="O61" s="82">
        <f t="shared" si="8"/>
        <v>0</v>
      </c>
      <c r="P61" s="85">
        <f t="shared" si="3"/>
        <v>0</v>
      </c>
      <c r="Q61" s="85">
        <f t="shared" si="4"/>
        <v>0</v>
      </c>
    </row>
    <row r="62" spans="1:17">
      <c r="B62" s="104" t="s">
        <v>69</v>
      </c>
      <c r="C62" s="100"/>
      <c r="D62" s="82">
        <f t="shared" si="8"/>
        <v>0</v>
      </c>
      <c r="E62" s="82">
        <f t="shared" si="8"/>
        <v>0</v>
      </c>
      <c r="F62" s="82">
        <f t="shared" si="8"/>
        <v>0</v>
      </c>
      <c r="G62" s="82">
        <f t="shared" si="8"/>
        <v>0</v>
      </c>
      <c r="H62" s="82">
        <f t="shared" si="8"/>
        <v>0</v>
      </c>
      <c r="I62" s="82">
        <f t="shared" si="8"/>
        <v>0</v>
      </c>
      <c r="J62" s="82">
        <f t="shared" si="8"/>
        <v>0</v>
      </c>
      <c r="K62" s="82">
        <f t="shared" si="8"/>
        <v>0</v>
      </c>
      <c r="L62" s="82">
        <f t="shared" si="8"/>
        <v>0</v>
      </c>
      <c r="M62" s="82">
        <f t="shared" si="8"/>
        <v>0</v>
      </c>
      <c r="N62" s="82">
        <f t="shared" si="8"/>
        <v>0</v>
      </c>
      <c r="O62" s="82">
        <f t="shared" si="8"/>
        <v>0</v>
      </c>
      <c r="P62" s="85">
        <f t="shared" si="3"/>
        <v>0</v>
      </c>
      <c r="Q62" s="85">
        <f t="shared" si="4"/>
        <v>0</v>
      </c>
    </row>
    <row r="63" spans="1:17">
      <c r="B63" s="104" t="s">
        <v>70</v>
      </c>
      <c r="C63" s="100"/>
      <c r="D63" s="82">
        <f t="shared" si="8"/>
        <v>0</v>
      </c>
      <c r="E63" s="82">
        <f t="shared" si="8"/>
        <v>0</v>
      </c>
      <c r="F63" s="82">
        <f t="shared" si="8"/>
        <v>0</v>
      </c>
      <c r="G63" s="82">
        <f t="shared" si="8"/>
        <v>0</v>
      </c>
      <c r="H63" s="82">
        <f t="shared" si="8"/>
        <v>0</v>
      </c>
      <c r="I63" s="82">
        <f t="shared" si="8"/>
        <v>0</v>
      </c>
      <c r="J63" s="82">
        <f t="shared" si="8"/>
        <v>0</v>
      </c>
      <c r="K63" s="82">
        <f t="shared" si="8"/>
        <v>0</v>
      </c>
      <c r="L63" s="82">
        <f t="shared" si="8"/>
        <v>0</v>
      </c>
      <c r="M63" s="82">
        <f t="shared" si="8"/>
        <v>0</v>
      </c>
      <c r="N63" s="82">
        <f t="shared" si="8"/>
        <v>0</v>
      </c>
      <c r="O63" s="82">
        <f t="shared" si="8"/>
        <v>0</v>
      </c>
      <c r="P63" s="85">
        <f t="shared" si="3"/>
        <v>0</v>
      </c>
      <c r="Q63" s="85">
        <f t="shared" si="4"/>
        <v>0</v>
      </c>
    </row>
    <row r="64" spans="1:17" ht="24">
      <c r="B64" s="104" t="s">
        <v>71</v>
      </c>
      <c r="C64" s="100"/>
      <c r="D64" s="82">
        <f t="shared" si="8"/>
        <v>0</v>
      </c>
      <c r="E64" s="82">
        <f t="shared" si="8"/>
        <v>0</v>
      </c>
      <c r="F64" s="82">
        <f t="shared" si="8"/>
        <v>0</v>
      </c>
      <c r="G64" s="82">
        <f t="shared" si="8"/>
        <v>0</v>
      </c>
      <c r="H64" s="82">
        <f t="shared" si="8"/>
        <v>0</v>
      </c>
      <c r="I64" s="82">
        <f t="shared" si="8"/>
        <v>0</v>
      </c>
      <c r="J64" s="82">
        <f t="shared" si="8"/>
        <v>0</v>
      </c>
      <c r="K64" s="82">
        <f t="shared" si="8"/>
        <v>0</v>
      </c>
      <c r="L64" s="82">
        <f t="shared" si="8"/>
        <v>0</v>
      </c>
      <c r="M64" s="82">
        <f t="shared" si="8"/>
        <v>0</v>
      </c>
      <c r="N64" s="82">
        <f t="shared" si="8"/>
        <v>0</v>
      </c>
      <c r="O64" s="82">
        <f t="shared" si="8"/>
        <v>0</v>
      </c>
      <c r="P64" s="85">
        <f t="shared" si="3"/>
        <v>0</v>
      </c>
      <c r="Q64" s="85">
        <f t="shared" si="4"/>
        <v>0</v>
      </c>
    </row>
    <row r="65" spans="1:17">
      <c r="B65" s="104" t="s">
        <v>72</v>
      </c>
      <c r="C65" s="100"/>
      <c r="D65" s="82">
        <f t="shared" si="8"/>
        <v>0</v>
      </c>
      <c r="E65" s="82">
        <f t="shared" si="8"/>
        <v>0</v>
      </c>
      <c r="F65" s="82">
        <f t="shared" si="8"/>
        <v>0</v>
      </c>
      <c r="G65" s="82">
        <f t="shared" si="8"/>
        <v>0</v>
      </c>
      <c r="H65" s="82">
        <f t="shared" si="8"/>
        <v>0</v>
      </c>
      <c r="I65" s="82">
        <f t="shared" si="8"/>
        <v>0</v>
      </c>
      <c r="J65" s="82">
        <f t="shared" si="8"/>
        <v>0</v>
      </c>
      <c r="K65" s="82">
        <f t="shared" si="8"/>
        <v>0</v>
      </c>
      <c r="L65" s="82">
        <f t="shared" si="8"/>
        <v>0</v>
      </c>
      <c r="M65" s="82">
        <f t="shared" si="8"/>
        <v>0</v>
      </c>
      <c r="N65" s="82">
        <f t="shared" si="8"/>
        <v>0</v>
      </c>
      <c r="O65" s="82">
        <f t="shared" si="8"/>
        <v>0</v>
      </c>
      <c r="P65" s="85">
        <f t="shared" si="3"/>
        <v>0</v>
      </c>
      <c r="Q65" s="85">
        <f t="shared" si="4"/>
        <v>0</v>
      </c>
    </row>
    <row r="66" spans="1:17" ht="36">
      <c r="A66" s="98">
        <v>7900</v>
      </c>
      <c r="B66" s="104" t="s">
        <v>73</v>
      </c>
      <c r="C66" s="100">
        <f>SUM(VLOOKUP(A66,'Capitulo 7000'!A:D,4,FALSE))</f>
        <v>0</v>
      </c>
      <c r="D66" s="82">
        <f t="shared" si="8"/>
        <v>0</v>
      </c>
      <c r="E66" s="82">
        <f t="shared" si="8"/>
        <v>0</v>
      </c>
      <c r="F66" s="82">
        <f t="shared" si="8"/>
        <v>0</v>
      </c>
      <c r="G66" s="82">
        <f t="shared" si="8"/>
        <v>0</v>
      </c>
      <c r="H66" s="82">
        <f t="shared" si="8"/>
        <v>0</v>
      </c>
      <c r="I66" s="82">
        <f t="shared" si="8"/>
        <v>0</v>
      </c>
      <c r="J66" s="82">
        <f t="shared" ref="D66:O78" si="9">+$C66/12</f>
        <v>0</v>
      </c>
      <c r="K66" s="82">
        <f t="shared" si="9"/>
        <v>0</v>
      </c>
      <c r="L66" s="82">
        <f t="shared" si="9"/>
        <v>0</v>
      </c>
      <c r="M66" s="82">
        <f t="shared" si="9"/>
        <v>0</v>
      </c>
      <c r="N66" s="82">
        <f t="shared" si="9"/>
        <v>0</v>
      </c>
      <c r="O66" s="82">
        <f t="shared" si="9"/>
        <v>0</v>
      </c>
      <c r="P66" s="85">
        <f t="shared" si="3"/>
        <v>0</v>
      </c>
      <c r="Q66" s="85">
        <f t="shared" si="4"/>
        <v>0</v>
      </c>
    </row>
    <row r="67" spans="1:17" ht="24">
      <c r="B67" s="103" t="s">
        <v>74</v>
      </c>
      <c r="C67" s="101">
        <v>0</v>
      </c>
      <c r="D67" s="83">
        <f t="shared" si="9"/>
        <v>0</v>
      </c>
      <c r="E67" s="83">
        <f t="shared" si="9"/>
        <v>0</v>
      </c>
      <c r="F67" s="83">
        <f t="shared" si="9"/>
        <v>0</v>
      </c>
      <c r="G67" s="83">
        <f t="shared" si="9"/>
        <v>0</v>
      </c>
      <c r="H67" s="83">
        <f t="shared" si="9"/>
        <v>0</v>
      </c>
      <c r="I67" s="83">
        <f t="shared" si="9"/>
        <v>0</v>
      </c>
      <c r="J67" s="83">
        <f t="shared" si="9"/>
        <v>0</v>
      </c>
      <c r="K67" s="83">
        <f t="shared" si="9"/>
        <v>0</v>
      </c>
      <c r="L67" s="83">
        <f t="shared" si="9"/>
        <v>0</v>
      </c>
      <c r="M67" s="83">
        <f t="shared" si="9"/>
        <v>0</v>
      </c>
      <c r="N67" s="83">
        <f t="shared" si="9"/>
        <v>0</v>
      </c>
      <c r="O67" s="83">
        <f t="shared" si="9"/>
        <v>0</v>
      </c>
      <c r="P67" s="85">
        <f t="shared" si="3"/>
        <v>0</v>
      </c>
      <c r="Q67" s="85">
        <f t="shared" si="4"/>
        <v>0</v>
      </c>
    </row>
    <row r="68" spans="1:17">
      <c r="B68" s="104" t="s">
        <v>75</v>
      </c>
      <c r="C68" s="100"/>
      <c r="D68" s="82">
        <f t="shared" si="9"/>
        <v>0</v>
      </c>
      <c r="E68" s="82">
        <f t="shared" si="9"/>
        <v>0</v>
      </c>
      <c r="F68" s="82">
        <f t="shared" si="9"/>
        <v>0</v>
      </c>
      <c r="G68" s="82">
        <f t="shared" si="9"/>
        <v>0</v>
      </c>
      <c r="H68" s="82">
        <f t="shared" si="9"/>
        <v>0</v>
      </c>
      <c r="I68" s="82">
        <f t="shared" si="9"/>
        <v>0</v>
      </c>
      <c r="J68" s="82">
        <f t="shared" si="9"/>
        <v>0</v>
      </c>
      <c r="K68" s="82">
        <f t="shared" si="9"/>
        <v>0</v>
      </c>
      <c r="L68" s="82">
        <f t="shared" si="9"/>
        <v>0</v>
      </c>
      <c r="M68" s="82">
        <f t="shared" si="9"/>
        <v>0</v>
      </c>
      <c r="N68" s="82">
        <f t="shared" si="9"/>
        <v>0</v>
      </c>
      <c r="O68" s="82">
        <f t="shared" si="9"/>
        <v>0</v>
      </c>
      <c r="P68" s="85">
        <f t="shared" si="3"/>
        <v>0</v>
      </c>
      <c r="Q68" s="85">
        <f t="shared" si="4"/>
        <v>0</v>
      </c>
    </row>
    <row r="69" spans="1:17">
      <c r="B69" s="104" t="s">
        <v>76</v>
      </c>
      <c r="C69" s="100"/>
      <c r="D69" s="82">
        <f t="shared" si="9"/>
        <v>0</v>
      </c>
      <c r="E69" s="82">
        <f t="shared" si="9"/>
        <v>0</v>
      </c>
      <c r="F69" s="82">
        <f t="shared" si="9"/>
        <v>0</v>
      </c>
      <c r="G69" s="82">
        <f t="shared" si="9"/>
        <v>0</v>
      </c>
      <c r="H69" s="82">
        <f t="shared" si="9"/>
        <v>0</v>
      </c>
      <c r="I69" s="82">
        <f t="shared" si="9"/>
        <v>0</v>
      </c>
      <c r="J69" s="82">
        <f t="shared" si="9"/>
        <v>0</v>
      </c>
      <c r="K69" s="82">
        <f t="shared" si="9"/>
        <v>0</v>
      </c>
      <c r="L69" s="82">
        <f t="shared" si="9"/>
        <v>0</v>
      </c>
      <c r="M69" s="82">
        <f t="shared" si="9"/>
        <v>0</v>
      </c>
      <c r="N69" s="82">
        <f t="shared" si="9"/>
        <v>0</v>
      </c>
      <c r="O69" s="82">
        <f t="shared" si="9"/>
        <v>0</v>
      </c>
      <c r="P69" s="85">
        <f t="shared" si="3"/>
        <v>0</v>
      </c>
      <c r="Q69" s="85">
        <f t="shared" si="4"/>
        <v>0</v>
      </c>
    </row>
    <row r="70" spans="1:17">
      <c r="B70" s="104" t="s">
        <v>77</v>
      </c>
      <c r="C70" s="100"/>
      <c r="D70" s="82">
        <f t="shared" si="9"/>
        <v>0</v>
      </c>
      <c r="E70" s="82">
        <f t="shared" si="9"/>
        <v>0</v>
      </c>
      <c r="F70" s="82">
        <f t="shared" si="9"/>
        <v>0</v>
      </c>
      <c r="G70" s="82">
        <f t="shared" si="9"/>
        <v>0</v>
      </c>
      <c r="H70" s="82">
        <f t="shared" si="9"/>
        <v>0</v>
      </c>
      <c r="I70" s="82">
        <f t="shared" si="9"/>
        <v>0</v>
      </c>
      <c r="J70" s="82">
        <f t="shared" si="9"/>
        <v>0</v>
      </c>
      <c r="K70" s="82">
        <f t="shared" si="9"/>
        <v>0</v>
      </c>
      <c r="L70" s="82">
        <f t="shared" si="9"/>
        <v>0</v>
      </c>
      <c r="M70" s="82">
        <f t="shared" si="9"/>
        <v>0</v>
      </c>
      <c r="N70" s="82">
        <f t="shared" si="9"/>
        <v>0</v>
      </c>
      <c r="O70" s="82">
        <f t="shared" si="9"/>
        <v>0</v>
      </c>
      <c r="P70" s="85">
        <f t="shared" si="3"/>
        <v>0</v>
      </c>
      <c r="Q70" s="85">
        <f t="shared" si="4"/>
        <v>0</v>
      </c>
    </row>
    <row r="71" spans="1:17">
      <c r="B71" s="103" t="s">
        <v>78</v>
      </c>
      <c r="C71" s="101">
        <f>SUM(C72:C77)</f>
        <v>107173303.31999999</v>
      </c>
      <c r="D71" s="83">
        <f t="shared" si="9"/>
        <v>8931108.6099999994</v>
      </c>
      <c r="E71" s="83">
        <f t="shared" si="9"/>
        <v>8931108.6099999994</v>
      </c>
      <c r="F71" s="83">
        <f t="shared" si="9"/>
        <v>8931108.6099999994</v>
      </c>
      <c r="G71" s="83">
        <f t="shared" si="9"/>
        <v>8931108.6099999994</v>
      </c>
      <c r="H71" s="83">
        <f t="shared" si="9"/>
        <v>8931108.6099999994</v>
      </c>
      <c r="I71" s="83">
        <f t="shared" si="9"/>
        <v>8931108.6099999994</v>
      </c>
      <c r="J71" s="83">
        <f t="shared" si="9"/>
        <v>8931108.6099999994</v>
      </c>
      <c r="K71" s="83">
        <f t="shared" si="9"/>
        <v>8931108.6099999994</v>
      </c>
      <c r="L71" s="83">
        <f t="shared" si="9"/>
        <v>8931108.6099999994</v>
      </c>
      <c r="M71" s="83">
        <f t="shared" si="9"/>
        <v>8931108.6099999994</v>
      </c>
      <c r="N71" s="83">
        <f t="shared" si="9"/>
        <v>8931108.6099999994</v>
      </c>
      <c r="O71" s="83">
        <f t="shared" si="9"/>
        <v>8931108.6099999994</v>
      </c>
      <c r="P71" s="85">
        <f t="shared" ref="P71:P78" si="10">SUM(D71:O71)</f>
        <v>107173303.31999999</v>
      </c>
      <c r="Q71" s="85">
        <f t="shared" ref="Q71:Q78" si="11">+P71-C71</f>
        <v>0</v>
      </c>
    </row>
    <row r="72" spans="1:17" ht="24">
      <c r="A72" s="98">
        <v>9100</v>
      </c>
      <c r="B72" s="104" t="s">
        <v>79</v>
      </c>
      <c r="C72" s="100">
        <f>SUM(VLOOKUP(A72,'Capitulo 9000'!A:D,4,FALSE))</f>
        <v>39853303.32</v>
      </c>
      <c r="D72" s="82">
        <f t="shared" si="9"/>
        <v>3321108.61</v>
      </c>
      <c r="E72" s="82">
        <f t="shared" si="9"/>
        <v>3321108.61</v>
      </c>
      <c r="F72" s="82">
        <f t="shared" si="9"/>
        <v>3321108.61</v>
      </c>
      <c r="G72" s="82">
        <f t="shared" si="9"/>
        <v>3321108.61</v>
      </c>
      <c r="H72" s="82">
        <f t="shared" si="9"/>
        <v>3321108.61</v>
      </c>
      <c r="I72" s="82">
        <f t="shared" si="9"/>
        <v>3321108.61</v>
      </c>
      <c r="J72" s="82">
        <f t="shared" si="9"/>
        <v>3321108.61</v>
      </c>
      <c r="K72" s="82">
        <f t="shared" si="9"/>
        <v>3321108.61</v>
      </c>
      <c r="L72" s="82">
        <f t="shared" si="9"/>
        <v>3321108.61</v>
      </c>
      <c r="M72" s="82">
        <f t="shared" si="9"/>
        <v>3321108.61</v>
      </c>
      <c r="N72" s="82">
        <f t="shared" si="9"/>
        <v>3321108.61</v>
      </c>
      <c r="O72" s="82">
        <f t="shared" si="9"/>
        <v>3321108.61</v>
      </c>
      <c r="P72" s="85">
        <f t="shared" si="10"/>
        <v>39853303.32</v>
      </c>
      <c r="Q72" s="85">
        <f t="shared" si="11"/>
        <v>0</v>
      </c>
    </row>
    <row r="73" spans="1:17" ht="12.75">
      <c r="A73" s="98">
        <v>9200</v>
      </c>
      <c r="B73" s="104" t="s">
        <v>80</v>
      </c>
      <c r="C73" s="100">
        <f>SUM(VLOOKUP(A73,'Capitulo 9000'!A:D,4,FALSE))</f>
        <v>52500000</v>
      </c>
      <c r="D73" s="82">
        <f t="shared" si="9"/>
        <v>4375000</v>
      </c>
      <c r="E73" s="82">
        <f t="shared" si="9"/>
        <v>4375000</v>
      </c>
      <c r="F73" s="82">
        <f t="shared" si="9"/>
        <v>4375000</v>
      </c>
      <c r="G73" s="82">
        <f t="shared" si="9"/>
        <v>4375000</v>
      </c>
      <c r="H73" s="82">
        <f t="shared" si="9"/>
        <v>4375000</v>
      </c>
      <c r="I73" s="82">
        <f t="shared" si="9"/>
        <v>4375000</v>
      </c>
      <c r="J73" s="82">
        <f t="shared" si="9"/>
        <v>4375000</v>
      </c>
      <c r="K73" s="82">
        <f t="shared" si="9"/>
        <v>4375000</v>
      </c>
      <c r="L73" s="82">
        <f t="shared" si="9"/>
        <v>4375000</v>
      </c>
      <c r="M73" s="82">
        <f t="shared" si="9"/>
        <v>4375000</v>
      </c>
      <c r="N73" s="82">
        <f t="shared" si="9"/>
        <v>4375000</v>
      </c>
      <c r="O73" s="82">
        <f t="shared" si="9"/>
        <v>4375000</v>
      </c>
      <c r="P73" s="85">
        <f t="shared" si="10"/>
        <v>52500000</v>
      </c>
      <c r="Q73" s="85">
        <f t="shared" si="11"/>
        <v>0</v>
      </c>
    </row>
    <row r="74" spans="1:17" ht="24">
      <c r="B74" s="104" t="s">
        <v>81</v>
      </c>
      <c r="C74" s="100"/>
      <c r="D74" s="82">
        <f t="shared" si="9"/>
        <v>0</v>
      </c>
      <c r="E74" s="82">
        <f t="shared" si="9"/>
        <v>0</v>
      </c>
      <c r="F74" s="82">
        <f t="shared" si="9"/>
        <v>0</v>
      </c>
      <c r="G74" s="82">
        <f t="shared" si="9"/>
        <v>0</v>
      </c>
      <c r="H74" s="82">
        <f t="shared" si="9"/>
        <v>0</v>
      </c>
      <c r="I74" s="82">
        <f t="shared" si="9"/>
        <v>0</v>
      </c>
      <c r="J74" s="82">
        <f t="shared" si="9"/>
        <v>0</v>
      </c>
      <c r="K74" s="82">
        <f t="shared" si="9"/>
        <v>0</v>
      </c>
      <c r="L74" s="82">
        <f t="shared" si="9"/>
        <v>0</v>
      </c>
      <c r="M74" s="82">
        <f t="shared" si="9"/>
        <v>0</v>
      </c>
      <c r="N74" s="82">
        <f t="shared" si="9"/>
        <v>0</v>
      </c>
      <c r="O74" s="82">
        <f t="shared" si="9"/>
        <v>0</v>
      </c>
      <c r="P74" s="85">
        <f t="shared" si="10"/>
        <v>0</v>
      </c>
      <c r="Q74" s="85">
        <f t="shared" si="11"/>
        <v>0</v>
      </c>
    </row>
    <row r="75" spans="1:17" ht="12.75">
      <c r="A75" s="98">
        <v>9400</v>
      </c>
      <c r="B75" s="104" t="s">
        <v>82</v>
      </c>
      <c r="C75" s="100">
        <f>SUM(VLOOKUP(A75,'Capitulo 9000'!A:D,4,FALSE))</f>
        <v>420000</v>
      </c>
      <c r="D75" s="82">
        <f t="shared" si="9"/>
        <v>35000</v>
      </c>
      <c r="E75" s="82">
        <f t="shared" si="9"/>
        <v>35000</v>
      </c>
      <c r="F75" s="82">
        <f t="shared" si="9"/>
        <v>35000</v>
      </c>
      <c r="G75" s="82">
        <f t="shared" si="9"/>
        <v>35000</v>
      </c>
      <c r="H75" s="82">
        <f t="shared" si="9"/>
        <v>35000</v>
      </c>
      <c r="I75" s="82">
        <f t="shared" si="9"/>
        <v>35000</v>
      </c>
      <c r="J75" s="82">
        <f t="shared" si="9"/>
        <v>35000</v>
      </c>
      <c r="K75" s="82">
        <f t="shared" si="9"/>
        <v>35000</v>
      </c>
      <c r="L75" s="82">
        <f t="shared" si="9"/>
        <v>35000</v>
      </c>
      <c r="M75" s="82">
        <f t="shared" si="9"/>
        <v>35000</v>
      </c>
      <c r="N75" s="82">
        <f t="shared" si="9"/>
        <v>35000</v>
      </c>
      <c r="O75" s="82">
        <f t="shared" si="9"/>
        <v>35000</v>
      </c>
      <c r="P75" s="85">
        <f t="shared" si="10"/>
        <v>420000</v>
      </c>
      <c r="Q75" s="85">
        <f t="shared" si="11"/>
        <v>0</v>
      </c>
    </row>
    <row r="76" spans="1:17" ht="12.75">
      <c r="A76" s="98">
        <v>9500</v>
      </c>
      <c r="B76" s="104" t="s">
        <v>83</v>
      </c>
      <c r="C76" s="100">
        <f>SUM(VLOOKUP(A76,'Capitulo 9000'!A:D,4,FALSE))</f>
        <v>14400000</v>
      </c>
      <c r="D76" s="82">
        <f t="shared" si="9"/>
        <v>1200000</v>
      </c>
      <c r="E76" s="82">
        <f t="shared" si="9"/>
        <v>1200000</v>
      </c>
      <c r="F76" s="82">
        <f t="shared" si="9"/>
        <v>1200000</v>
      </c>
      <c r="G76" s="82">
        <f t="shared" si="9"/>
        <v>1200000</v>
      </c>
      <c r="H76" s="82">
        <f t="shared" si="9"/>
        <v>1200000</v>
      </c>
      <c r="I76" s="82">
        <f t="shared" si="9"/>
        <v>1200000</v>
      </c>
      <c r="J76" s="82">
        <f t="shared" si="9"/>
        <v>1200000</v>
      </c>
      <c r="K76" s="82">
        <f t="shared" si="9"/>
        <v>1200000</v>
      </c>
      <c r="L76" s="82">
        <f t="shared" si="9"/>
        <v>1200000</v>
      </c>
      <c r="M76" s="82">
        <f t="shared" si="9"/>
        <v>1200000</v>
      </c>
      <c r="N76" s="82">
        <f t="shared" si="9"/>
        <v>1200000</v>
      </c>
      <c r="O76" s="82">
        <f t="shared" si="9"/>
        <v>1200000</v>
      </c>
      <c r="P76" s="85">
        <f t="shared" si="10"/>
        <v>14400000</v>
      </c>
      <c r="Q76" s="85">
        <f t="shared" si="11"/>
        <v>0</v>
      </c>
    </row>
    <row r="77" spans="1:17">
      <c r="B77" s="104" t="s">
        <v>84</v>
      </c>
      <c r="C77" s="100"/>
      <c r="D77" s="82">
        <f t="shared" si="9"/>
        <v>0</v>
      </c>
      <c r="E77" s="82">
        <f t="shared" si="9"/>
        <v>0</v>
      </c>
      <c r="F77" s="82">
        <f t="shared" si="9"/>
        <v>0</v>
      </c>
      <c r="G77" s="82">
        <f t="shared" si="9"/>
        <v>0</v>
      </c>
      <c r="H77" s="82">
        <f t="shared" si="9"/>
        <v>0</v>
      </c>
      <c r="I77" s="82">
        <f t="shared" si="9"/>
        <v>0</v>
      </c>
      <c r="J77" s="82">
        <f t="shared" si="9"/>
        <v>0</v>
      </c>
      <c r="K77" s="82">
        <f t="shared" si="9"/>
        <v>0</v>
      </c>
      <c r="L77" s="82">
        <f t="shared" si="9"/>
        <v>0</v>
      </c>
      <c r="M77" s="82">
        <f t="shared" si="9"/>
        <v>0</v>
      </c>
      <c r="N77" s="82">
        <f t="shared" si="9"/>
        <v>0</v>
      </c>
      <c r="O77" s="82">
        <f t="shared" si="9"/>
        <v>0</v>
      </c>
      <c r="P77" s="85">
        <f t="shared" si="10"/>
        <v>0</v>
      </c>
      <c r="Q77" s="85">
        <f t="shared" si="11"/>
        <v>0</v>
      </c>
    </row>
    <row r="78" spans="1:17" ht="24.75" thickBot="1">
      <c r="A78" s="98">
        <v>9900</v>
      </c>
      <c r="B78" s="103" t="s">
        <v>85</v>
      </c>
      <c r="C78" s="102">
        <f>SUM(VLOOKUP(A78,'Capitulo 9000'!A:D,4,FALSE))</f>
        <v>100000</v>
      </c>
      <c r="D78" s="84">
        <f t="shared" si="9"/>
        <v>8333.3333333333339</v>
      </c>
      <c r="E78" s="84">
        <f t="shared" si="9"/>
        <v>8333.3333333333339</v>
      </c>
      <c r="F78" s="84">
        <f t="shared" si="9"/>
        <v>8333.3333333333339</v>
      </c>
      <c r="G78" s="84">
        <f t="shared" si="9"/>
        <v>8333.3333333333339</v>
      </c>
      <c r="H78" s="84">
        <f t="shared" si="9"/>
        <v>8333.3333333333339</v>
      </c>
      <c r="I78" s="84">
        <f t="shared" si="9"/>
        <v>8333.3333333333339</v>
      </c>
      <c r="J78" s="84">
        <f t="shared" si="9"/>
        <v>8333.3333333333339</v>
      </c>
      <c r="K78" s="84">
        <f t="shared" si="9"/>
        <v>8333.3333333333339</v>
      </c>
      <c r="L78" s="84">
        <f t="shared" si="9"/>
        <v>8333.3333333333339</v>
      </c>
      <c r="M78" s="84">
        <f t="shared" si="9"/>
        <v>8333.3333333333339</v>
      </c>
      <c r="N78" s="84">
        <f t="shared" si="9"/>
        <v>8333.3333333333339</v>
      </c>
      <c r="O78" s="84">
        <f t="shared" si="9"/>
        <v>8333.3333333333339</v>
      </c>
      <c r="P78" s="85">
        <f t="shared" si="10"/>
        <v>99999.999999999985</v>
      </c>
      <c r="Q78" s="85">
        <f t="shared" si="11"/>
        <v>0</v>
      </c>
    </row>
  </sheetData>
  <mergeCells count="2">
    <mergeCell ref="B1:O1"/>
    <mergeCell ref="B2:O2"/>
  </mergeCells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"/>
  <sheetViews>
    <sheetView showGridLines="0" workbookViewId="0">
      <pane ySplit="1" topLeftCell="A2" activePane="bottomLeft" state="frozen"/>
      <selection pane="bottomLeft" activeCell="D2" sqref="D2:D41"/>
    </sheetView>
  </sheetViews>
  <sheetFormatPr baseColWidth="10" defaultColWidth="15.140625" defaultRowHeight="15" customHeight="1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8" style="9" hidden="1" customWidth="1"/>
    <col min="8" max="8" width="15.42578125" style="9" hidden="1" customWidth="1"/>
    <col min="9" max="9" width="12.5703125" style="9" hidden="1" customWidth="1"/>
    <col min="10" max="16384" width="15.140625" style="9"/>
  </cols>
  <sheetData>
    <row r="1" spans="1:9" ht="42" customHeight="1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>
      <c r="A2" s="13">
        <v>1000</v>
      </c>
      <c r="B2" s="14" t="s">
        <v>91</v>
      </c>
      <c r="C2" s="15">
        <v>1658698541.76</v>
      </c>
      <c r="D2" s="15">
        <v>2469357390.0581875</v>
      </c>
      <c r="E2" s="15">
        <f t="shared" ref="E2:F2" si="0">E3+E8+E13+E22+E27+E34+E36+E39</f>
        <v>1889165391.4355841</v>
      </c>
      <c r="F2" s="15">
        <f t="shared" si="0"/>
        <v>-580191998.62260365</v>
      </c>
      <c r="G2" s="16">
        <f t="shared" ref="G2:G41" si="1">IF(F2=0,0,IF(D2=0,1,+F2/D2))</f>
        <v>-0.23495667373159465</v>
      </c>
      <c r="H2" s="17">
        <f t="shared" ref="H2:I2" si="2">H3+H8+H13+H22+H27+H34+H36+H39</f>
        <v>1033983152</v>
      </c>
      <c r="I2" s="17">
        <f t="shared" si="2"/>
        <v>0</v>
      </c>
    </row>
    <row r="3" spans="1:9" ht="12.75" customHeight="1">
      <c r="A3" s="18">
        <v>1100</v>
      </c>
      <c r="B3" s="19" t="s">
        <v>104</v>
      </c>
      <c r="C3" s="20">
        <v>815566624.81000006</v>
      </c>
      <c r="D3" s="20">
        <v>1299528375.4915247</v>
      </c>
      <c r="E3" s="20">
        <f t="shared" ref="E3:F3" si="3">SUM(E4:E7)</f>
        <v>847448204</v>
      </c>
      <c r="F3" s="20">
        <f t="shared" si="3"/>
        <v>-452080171.4915247</v>
      </c>
      <c r="G3" s="21">
        <f t="shared" si="1"/>
        <v>-0.34788018485593514</v>
      </c>
      <c r="H3" s="22">
        <f t="shared" ref="H3:I3" si="4">SUM(H4:H7)</f>
        <v>822366831</v>
      </c>
      <c r="I3" s="22">
        <f t="shared" si="4"/>
        <v>0</v>
      </c>
    </row>
    <row r="4" spans="1:9" ht="12.75" customHeight="1">
      <c r="A4" s="23">
        <v>111</v>
      </c>
      <c r="B4" s="24" t="s">
        <v>105</v>
      </c>
      <c r="C4" s="25">
        <v>24397335</v>
      </c>
      <c r="D4" s="25">
        <v>25081373</v>
      </c>
      <c r="E4" s="25">
        <f t="shared" ref="E4:E7" si="5">IF(H4=0,+D4+I4,H4)</f>
        <v>25081373</v>
      </c>
      <c r="F4" s="26">
        <f t="shared" ref="F4:F7" si="6">E4-D4</f>
        <v>0</v>
      </c>
      <c r="G4" s="27">
        <f t="shared" si="1"/>
        <v>0</v>
      </c>
      <c r="H4" s="28"/>
      <c r="I4" s="28"/>
    </row>
    <row r="5" spans="1:9" ht="12.75" customHeight="1">
      <c r="A5" s="23">
        <v>112</v>
      </c>
      <c r="B5" s="24" t="s">
        <v>106</v>
      </c>
      <c r="C5" s="29">
        <v>0</v>
      </c>
      <c r="D5" s="25">
        <v>0</v>
      </c>
      <c r="E5" s="25">
        <f t="shared" si="5"/>
        <v>0</v>
      </c>
      <c r="F5" s="26">
        <f t="shared" si="6"/>
        <v>0</v>
      </c>
      <c r="G5" s="27">
        <f t="shared" si="1"/>
        <v>0</v>
      </c>
      <c r="H5" s="28"/>
      <c r="I5" s="28"/>
    </row>
    <row r="6" spans="1:9" ht="12.75" customHeight="1">
      <c r="A6" s="30">
        <v>113</v>
      </c>
      <c r="B6" s="24" t="s">
        <v>107</v>
      </c>
      <c r="C6" s="25">
        <v>791169290.24000001</v>
      </c>
      <c r="D6" s="25">
        <v>1274447002.4915247</v>
      </c>
      <c r="E6" s="25">
        <f t="shared" si="5"/>
        <v>822366831</v>
      </c>
      <c r="F6" s="26">
        <f t="shared" si="6"/>
        <v>-452080171.4915247</v>
      </c>
      <c r="G6" s="27">
        <f t="shared" si="1"/>
        <v>-0.3547265367706266</v>
      </c>
      <c r="H6" s="28">
        <v>822366831</v>
      </c>
      <c r="I6" s="28"/>
    </row>
    <row r="7" spans="1:9" ht="12.75" customHeight="1">
      <c r="A7" s="23">
        <v>114</v>
      </c>
      <c r="B7" s="24" t="s">
        <v>108</v>
      </c>
      <c r="C7" s="25">
        <v>0</v>
      </c>
      <c r="D7" s="25">
        <v>0</v>
      </c>
      <c r="E7" s="25">
        <f t="shared" si="5"/>
        <v>0</v>
      </c>
      <c r="F7" s="26">
        <f t="shared" si="6"/>
        <v>0</v>
      </c>
      <c r="G7" s="27">
        <f t="shared" si="1"/>
        <v>0</v>
      </c>
      <c r="H7" s="28"/>
      <c r="I7" s="28"/>
    </row>
    <row r="8" spans="1:9" ht="12.75" customHeight="1">
      <c r="A8" s="18">
        <v>1200</v>
      </c>
      <c r="B8" s="19" t="s">
        <v>109</v>
      </c>
      <c r="C8" s="20">
        <v>90600000</v>
      </c>
      <c r="D8" s="20">
        <v>96000000.053432047</v>
      </c>
      <c r="E8" s="20">
        <f t="shared" ref="E8:F8" si="7">SUM(E9:E12)</f>
        <v>96000000.053432047</v>
      </c>
      <c r="F8" s="20">
        <f t="shared" si="7"/>
        <v>0</v>
      </c>
      <c r="G8" s="21">
        <f t="shared" si="1"/>
        <v>0</v>
      </c>
      <c r="H8" s="22">
        <f t="shared" ref="H8:I8" si="8">SUM(H9:H12)</f>
        <v>0</v>
      </c>
      <c r="I8" s="22">
        <f t="shared" si="8"/>
        <v>0</v>
      </c>
    </row>
    <row r="9" spans="1:9" ht="12.75" customHeight="1">
      <c r="A9" s="23">
        <v>121</v>
      </c>
      <c r="B9" s="24" t="s">
        <v>110</v>
      </c>
      <c r="C9" s="25">
        <v>600000</v>
      </c>
      <c r="D9" s="25">
        <v>0</v>
      </c>
      <c r="E9" s="25">
        <f t="shared" ref="E9:E12" si="9">IF(H9=0,+D9+I9,H9)</f>
        <v>0</v>
      </c>
      <c r="F9" s="26">
        <f t="shared" ref="F9:F12" si="10">E9-D9</f>
        <v>0</v>
      </c>
      <c r="G9" s="27">
        <f t="shared" si="1"/>
        <v>0</v>
      </c>
      <c r="H9" s="28"/>
      <c r="I9" s="28"/>
    </row>
    <row r="10" spans="1:9" ht="12.75" customHeight="1">
      <c r="A10" s="30">
        <v>122</v>
      </c>
      <c r="B10" s="24" t="s">
        <v>111</v>
      </c>
      <c r="C10" s="25">
        <v>90000000</v>
      </c>
      <c r="D10" s="25">
        <v>96000000.053432047</v>
      </c>
      <c r="E10" s="25">
        <f t="shared" si="9"/>
        <v>96000000.053432047</v>
      </c>
      <c r="F10" s="26">
        <f t="shared" si="10"/>
        <v>0</v>
      </c>
      <c r="G10" s="27">
        <f t="shared" si="1"/>
        <v>0</v>
      </c>
      <c r="H10" s="28"/>
      <c r="I10" s="28"/>
    </row>
    <row r="11" spans="1:9" ht="12.75" customHeight="1">
      <c r="A11" s="30">
        <v>123</v>
      </c>
      <c r="B11" s="24" t="s">
        <v>112</v>
      </c>
      <c r="C11" s="25">
        <v>0</v>
      </c>
      <c r="D11" s="25">
        <v>0</v>
      </c>
      <c r="E11" s="25">
        <f t="shared" si="9"/>
        <v>0</v>
      </c>
      <c r="F11" s="26">
        <f t="shared" si="10"/>
        <v>0</v>
      </c>
      <c r="G11" s="27">
        <f t="shared" si="1"/>
        <v>0</v>
      </c>
      <c r="H11" s="28"/>
      <c r="I11" s="28"/>
    </row>
    <row r="12" spans="1:9" ht="25.5" customHeight="1">
      <c r="A12" s="23">
        <v>124</v>
      </c>
      <c r="B12" s="24" t="s">
        <v>113</v>
      </c>
      <c r="C12" s="25">
        <v>0</v>
      </c>
      <c r="D12" s="25">
        <v>0</v>
      </c>
      <c r="E12" s="25">
        <f t="shared" si="9"/>
        <v>0</v>
      </c>
      <c r="F12" s="26">
        <f t="shared" si="10"/>
        <v>0</v>
      </c>
      <c r="G12" s="27">
        <f t="shared" si="1"/>
        <v>0</v>
      </c>
      <c r="H12" s="28"/>
      <c r="I12" s="28"/>
    </row>
    <row r="13" spans="1:9" ht="12.75" customHeight="1">
      <c r="A13" s="18">
        <v>1300</v>
      </c>
      <c r="B13" s="19" t="s">
        <v>114</v>
      </c>
      <c r="C13" s="20">
        <v>164500000</v>
      </c>
      <c r="D13" s="20">
        <v>311535145.13040572</v>
      </c>
      <c r="E13" s="20">
        <f t="shared" ref="E13:F13" si="11">SUM(E14:E21)</f>
        <v>168657375.01330441</v>
      </c>
      <c r="F13" s="20">
        <f t="shared" si="11"/>
        <v>-142877770.11710131</v>
      </c>
      <c r="G13" s="21">
        <f t="shared" si="1"/>
        <v>-0.45862488502635551</v>
      </c>
      <c r="H13" s="22">
        <f t="shared" ref="H13:I13" si="12">SUM(H14:H21)</f>
        <v>143000000</v>
      </c>
      <c r="I13" s="22">
        <f t="shared" si="12"/>
        <v>0</v>
      </c>
    </row>
    <row r="14" spans="1:9" ht="12.75" customHeight="1">
      <c r="A14" s="23">
        <v>131</v>
      </c>
      <c r="B14" s="24" t="s">
        <v>115</v>
      </c>
      <c r="C14" s="25">
        <v>0</v>
      </c>
      <c r="D14" s="25">
        <v>0</v>
      </c>
      <c r="E14" s="25">
        <f t="shared" ref="E14:E21" si="13">IF(H14=0,+D14+I14,H14)</f>
        <v>0</v>
      </c>
      <c r="F14" s="26">
        <f t="shared" ref="F14:F21" si="14">E14-D14</f>
        <v>0</v>
      </c>
      <c r="G14" s="27">
        <f t="shared" si="1"/>
        <v>0</v>
      </c>
      <c r="H14" s="28"/>
      <c r="I14" s="28"/>
    </row>
    <row r="15" spans="1:9" ht="12.75" customHeight="1">
      <c r="A15" s="23">
        <v>132</v>
      </c>
      <c r="B15" s="24" t="s">
        <v>116</v>
      </c>
      <c r="C15" s="25">
        <v>140000000</v>
      </c>
      <c r="D15" s="25">
        <v>285877770.11710131</v>
      </c>
      <c r="E15" s="25">
        <f t="shared" si="13"/>
        <v>143000000</v>
      </c>
      <c r="F15" s="26">
        <f t="shared" si="14"/>
        <v>-142877770.11710131</v>
      </c>
      <c r="G15" s="27">
        <f t="shared" si="1"/>
        <v>-0.49978622002884548</v>
      </c>
      <c r="H15" s="28">
        <v>143000000</v>
      </c>
      <c r="I15" s="28"/>
    </row>
    <row r="16" spans="1:9" ht="12.75" customHeight="1">
      <c r="A16" s="23">
        <v>133</v>
      </c>
      <c r="B16" s="24" t="s">
        <v>117</v>
      </c>
      <c r="C16" s="25">
        <v>12500000</v>
      </c>
      <c r="D16" s="25">
        <v>13657375.006047457</v>
      </c>
      <c r="E16" s="25">
        <f t="shared" si="13"/>
        <v>13657375.006047457</v>
      </c>
      <c r="F16" s="26">
        <f t="shared" si="14"/>
        <v>0</v>
      </c>
      <c r="G16" s="27">
        <f t="shared" si="1"/>
        <v>0</v>
      </c>
      <c r="H16" s="28"/>
      <c r="I16" s="28"/>
    </row>
    <row r="17" spans="1:9" ht="12.75" customHeight="1">
      <c r="A17" s="23">
        <v>134</v>
      </c>
      <c r="B17" s="24" t="s">
        <v>118</v>
      </c>
      <c r="C17" s="25">
        <v>0</v>
      </c>
      <c r="D17" s="25">
        <v>0</v>
      </c>
      <c r="E17" s="25">
        <f t="shared" si="13"/>
        <v>0</v>
      </c>
      <c r="F17" s="26">
        <f t="shared" si="14"/>
        <v>0</v>
      </c>
      <c r="G17" s="27">
        <f t="shared" si="1"/>
        <v>0</v>
      </c>
      <c r="H17" s="28"/>
      <c r="I17" s="28"/>
    </row>
    <row r="18" spans="1:9" ht="12.75" customHeight="1">
      <c r="A18" s="23">
        <v>135</v>
      </c>
      <c r="B18" s="24" t="s">
        <v>119</v>
      </c>
      <c r="C18" s="25">
        <v>0</v>
      </c>
      <c r="D18" s="25">
        <v>0</v>
      </c>
      <c r="E18" s="25">
        <f t="shared" si="13"/>
        <v>0</v>
      </c>
      <c r="F18" s="26">
        <f t="shared" si="14"/>
        <v>0</v>
      </c>
      <c r="G18" s="27">
        <f t="shared" si="1"/>
        <v>0</v>
      </c>
      <c r="H18" s="28"/>
      <c r="I18" s="28"/>
    </row>
    <row r="19" spans="1:9" ht="12.75" customHeight="1">
      <c r="A19" s="23">
        <v>136</v>
      </c>
      <c r="B19" s="24" t="s">
        <v>120</v>
      </c>
      <c r="C19" s="25">
        <v>0</v>
      </c>
      <c r="D19" s="25">
        <v>0</v>
      </c>
      <c r="E19" s="25">
        <f t="shared" si="13"/>
        <v>0</v>
      </c>
      <c r="F19" s="26">
        <f t="shared" si="14"/>
        <v>0</v>
      </c>
      <c r="G19" s="27">
        <f t="shared" si="1"/>
        <v>0</v>
      </c>
      <c r="H19" s="28"/>
      <c r="I19" s="28"/>
    </row>
    <row r="20" spans="1:9" ht="12.75" customHeight="1">
      <c r="A20" s="23">
        <v>137</v>
      </c>
      <c r="B20" s="24" t="s">
        <v>121</v>
      </c>
      <c r="C20" s="25">
        <v>12000000</v>
      </c>
      <c r="D20" s="25">
        <v>12000000.007256944</v>
      </c>
      <c r="E20" s="25">
        <f t="shared" si="13"/>
        <v>12000000.007256944</v>
      </c>
      <c r="F20" s="26">
        <f t="shared" si="14"/>
        <v>0</v>
      </c>
      <c r="G20" s="27">
        <f t="shared" si="1"/>
        <v>0</v>
      </c>
      <c r="H20" s="28"/>
      <c r="I20" s="28"/>
    </row>
    <row r="21" spans="1:9" ht="12.75" customHeight="1">
      <c r="A21" s="23">
        <v>138</v>
      </c>
      <c r="B21" s="24" t="s">
        <v>122</v>
      </c>
      <c r="C21" s="25">
        <v>0</v>
      </c>
      <c r="D21" s="25">
        <v>0</v>
      </c>
      <c r="E21" s="25">
        <f t="shared" si="13"/>
        <v>0</v>
      </c>
      <c r="F21" s="26">
        <f t="shared" si="14"/>
        <v>0</v>
      </c>
      <c r="G21" s="27">
        <f t="shared" si="1"/>
        <v>0</v>
      </c>
      <c r="H21" s="28"/>
      <c r="I21" s="28"/>
    </row>
    <row r="22" spans="1:9" ht="12.75" customHeight="1">
      <c r="A22" s="18">
        <v>1400</v>
      </c>
      <c r="B22" s="19" t="s">
        <v>123</v>
      </c>
      <c r="C22" s="20">
        <v>288529905</v>
      </c>
      <c r="D22" s="20">
        <v>355081994.21473438</v>
      </c>
      <c r="E22" s="20">
        <f t="shared" ref="E22:F22" si="15">SUM(E23:E26)</f>
        <v>355081994.21473438</v>
      </c>
      <c r="F22" s="20">
        <f t="shared" si="15"/>
        <v>0</v>
      </c>
      <c r="G22" s="21">
        <f t="shared" si="1"/>
        <v>0</v>
      </c>
      <c r="H22" s="22">
        <f t="shared" ref="H22:I22" si="16">SUM(H23:H26)</f>
        <v>0</v>
      </c>
      <c r="I22" s="22">
        <f t="shared" si="16"/>
        <v>0</v>
      </c>
    </row>
    <row r="23" spans="1:9" ht="12.75" customHeight="1">
      <c r="A23" s="23">
        <v>141</v>
      </c>
      <c r="B23" s="24" t="s">
        <v>124</v>
      </c>
      <c r="C23" s="25">
        <v>66500000</v>
      </c>
      <c r="D23" s="25">
        <v>55849712.033774883</v>
      </c>
      <c r="E23" s="25">
        <f t="shared" ref="E23:E26" si="17">IF(H23=0,+D23+I23,H23)</f>
        <v>55849712.033774883</v>
      </c>
      <c r="F23" s="26">
        <f t="shared" ref="F23:F26" si="18">E23-D23</f>
        <v>0</v>
      </c>
      <c r="G23" s="27">
        <f t="shared" si="1"/>
        <v>0</v>
      </c>
      <c r="H23" s="28"/>
      <c r="I23" s="28"/>
    </row>
    <row r="24" spans="1:9" ht="12.75" customHeight="1">
      <c r="A24" s="23">
        <v>142</v>
      </c>
      <c r="B24" s="24" t="s">
        <v>125</v>
      </c>
      <c r="C24" s="25">
        <v>34397467</v>
      </c>
      <c r="D24" s="25">
        <v>39409842.023832925</v>
      </c>
      <c r="E24" s="25">
        <f t="shared" si="17"/>
        <v>39409842.023832925</v>
      </c>
      <c r="F24" s="26">
        <f t="shared" si="18"/>
        <v>0</v>
      </c>
      <c r="G24" s="27">
        <f t="shared" si="1"/>
        <v>0</v>
      </c>
      <c r="H24" s="28"/>
      <c r="I24" s="28"/>
    </row>
    <row r="25" spans="1:9" ht="12.75" customHeight="1">
      <c r="A25" s="23">
        <v>143</v>
      </c>
      <c r="B25" s="24" t="s">
        <v>126</v>
      </c>
      <c r="C25" s="25">
        <v>153632438</v>
      </c>
      <c r="D25" s="25">
        <v>223322440.13505334</v>
      </c>
      <c r="E25" s="25">
        <f t="shared" si="17"/>
        <v>223322440.13505334</v>
      </c>
      <c r="F25" s="26">
        <f t="shared" si="18"/>
        <v>0</v>
      </c>
      <c r="G25" s="27">
        <f t="shared" si="1"/>
        <v>0</v>
      </c>
      <c r="H25" s="28"/>
      <c r="I25" s="28"/>
    </row>
    <row r="26" spans="1:9" ht="12.75" customHeight="1">
      <c r="A26" s="23">
        <v>144</v>
      </c>
      <c r="B26" s="24" t="s">
        <v>127</v>
      </c>
      <c r="C26" s="25">
        <v>34000000</v>
      </c>
      <c r="D26" s="25">
        <v>36500000.022073217</v>
      </c>
      <c r="E26" s="25">
        <f t="shared" si="17"/>
        <v>36500000.022073217</v>
      </c>
      <c r="F26" s="26">
        <f t="shared" si="18"/>
        <v>0</v>
      </c>
      <c r="G26" s="27">
        <f t="shared" si="1"/>
        <v>0</v>
      </c>
      <c r="H26" s="28"/>
      <c r="I26" s="28"/>
    </row>
    <row r="27" spans="1:9" ht="12.75" customHeight="1">
      <c r="A27" s="18">
        <v>1500</v>
      </c>
      <c r="B27" s="19" t="s">
        <v>128</v>
      </c>
      <c r="C27" s="20">
        <v>281388826.94999999</v>
      </c>
      <c r="D27" s="20">
        <v>363361497.15713704</v>
      </c>
      <c r="E27" s="20">
        <f t="shared" ref="E27:F27" si="19">SUM(E28:E33)</f>
        <v>403864633.15411329</v>
      </c>
      <c r="F27" s="20">
        <f t="shared" si="19"/>
        <v>40503135.996976271</v>
      </c>
      <c r="G27" s="21">
        <f t="shared" si="1"/>
        <v>0.11146788064741085</v>
      </c>
      <c r="H27" s="22">
        <f t="shared" ref="H27:I27" si="20">SUM(H28:H33)</f>
        <v>50503136</v>
      </c>
      <c r="I27" s="22">
        <f t="shared" si="20"/>
        <v>0</v>
      </c>
    </row>
    <row r="28" spans="1:9" ht="12.75" customHeight="1">
      <c r="A28" s="23">
        <v>151</v>
      </c>
      <c r="B28" s="24" t="s">
        <v>129</v>
      </c>
      <c r="C28" s="25">
        <v>0</v>
      </c>
      <c r="D28" s="25">
        <v>0</v>
      </c>
      <c r="E28" s="25">
        <f t="shared" ref="E28:E33" si="21">IF(H28=0,+D28+I28,H28)</f>
        <v>0</v>
      </c>
      <c r="F28" s="26">
        <f t="shared" ref="F28:F33" si="22">E28-D28</f>
        <v>0</v>
      </c>
      <c r="G28" s="27">
        <f t="shared" si="1"/>
        <v>0</v>
      </c>
      <c r="H28" s="28"/>
      <c r="I28" s="28"/>
    </row>
    <row r="29" spans="1:9" ht="12.75" customHeight="1">
      <c r="A29" s="30">
        <v>152</v>
      </c>
      <c r="B29" s="24" t="s">
        <v>130</v>
      </c>
      <c r="C29" s="25">
        <v>20000000</v>
      </c>
      <c r="D29" s="25">
        <v>10000000.003023729</v>
      </c>
      <c r="E29" s="25">
        <f t="shared" si="21"/>
        <v>50503136</v>
      </c>
      <c r="F29" s="26">
        <f t="shared" si="22"/>
        <v>40503135.996976271</v>
      </c>
      <c r="G29" s="27">
        <f t="shared" si="1"/>
        <v>4.0503135984729219</v>
      </c>
      <c r="H29" s="28">
        <v>50503136</v>
      </c>
      <c r="I29" s="28"/>
    </row>
    <row r="30" spans="1:9" ht="12.75" customHeight="1">
      <c r="A30" s="30">
        <v>153</v>
      </c>
      <c r="B30" s="24" t="s">
        <v>131</v>
      </c>
      <c r="C30" s="25">
        <v>0</v>
      </c>
      <c r="D30" s="25">
        <v>0</v>
      </c>
      <c r="E30" s="25">
        <f t="shared" si="21"/>
        <v>0</v>
      </c>
      <c r="F30" s="26">
        <f t="shared" si="22"/>
        <v>0</v>
      </c>
      <c r="G30" s="27">
        <f t="shared" si="1"/>
        <v>0</v>
      </c>
      <c r="H30" s="28"/>
      <c r="I30" s="28"/>
    </row>
    <row r="31" spans="1:9" ht="12.75" customHeight="1">
      <c r="A31" s="30">
        <v>154</v>
      </c>
      <c r="B31" s="24" t="s">
        <v>132</v>
      </c>
      <c r="C31" s="25">
        <v>261388827</v>
      </c>
      <c r="D31" s="25">
        <v>353361497.15411329</v>
      </c>
      <c r="E31" s="25">
        <f t="shared" si="21"/>
        <v>353361497.15411329</v>
      </c>
      <c r="F31" s="26">
        <f t="shared" si="22"/>
        <v>0</v>
      </c>
      <c r="G31" s="27">
        <f t="shared" si="1"/>
        <v>0</v>
      </c>
      <c r="H31" s="28"/>
      <c r="I31" s="28"/>
    </row>
    <row r="32" spans="1:9" ht="12.75" customHeight="1">
      <c r="A32" s="30">
        <v>155</v>
      </c>
      <c r="B32" s="24" t="s">
        <v>133</v>
      </c>
      <c r="C32" s="25">
        <v>0</v>
      </c>
      <c r="D32" s="25">
        <v>0</v>
      </c>
      <c r="E32" s="25">
        <f t="shared" si="21"/>
        <v>0</v>
      </c>
      <c r="F32" s="26">
        <f t="shared" si="22"/>
        <v>0</v>
      </c>
      <c r="G32" s="27">
        <f t="shared" si="1"/>
        <v>0</v>
      </c>
      <c r="H32" s="28"/>
      <c r="I32" s="28"/>
    </row>
    <row r="33" spans="1:9" ht="12.75" customHeight="1">
      <c r="A33" s="23">
        <v>159</v>
      </c>
      <c r="B33" s="24" t="s">
        <v>134</v>
      </c>
      <c r="C33" s="25">
        <v>0</v>
      </c>
      <c r="D33" s="25">
        <v>0</v>
      </c>
      <c r="E33" s="25">
        <f t="shared" si="21"/>
        <v>0</v>
      </c>
      <c r="F33" s="26">
        <f t="shared" si="22"/>
        <v>0</v>
      </c>
      <c r="G33" s="27">
        <f t="shared" si="1"/>
        <v>0</v>
      </c>
      <c r="H33" s="28"/>
      <c r="I33" s="28"/>
    </row>
    <row r="34" spans="1:9" ht="12.75" customHeight="1">
      <c r="A34" s="18">
        <v>1600</v>
      </c>
      <c r="B34" s="19" t="s">
        <v>135</v>
      </c>
      <c r="C34" s="31">
        <v>0</v>
      </c>
      <c r="D34" s="31">
        <v>0</v>
      </c>
      <c r="E34" s="31">
        <f t="shared" ref="E34:F34" si="23">SUM(E35)</f>
        <v>0</v>
      </c>
      <c r="F34" s="31">
        <f t="shared" si="23"/>
        <v>0</v>
      </c>
      <c r="G34" s="32">
        <f t="shared" si="1"/>
        <v>0</v>
      </c>
      <c r="H34" s="22">
        <f t="shared" ref="H34:I34" si="24">SUM(H35)</f>
        <v>0</v>
      </c>
      <c r="I34" s="22">
        <f t="shared" si="24"/>
        <v>0</v>
      </c>
    </row>
    <row r="35" spans="1:9" ht="12.75" customHeight="1">
      <c r="A35" s="23">
        <v>161</v>
      </c>
      <c r="B35" s="24" t="s">
        <v>136</v>
      </c>
      <c r="C35" s="25">
        <v>0</v>
      </c>
      <c r="D35" s="25">
        <v>0</v>
      </c>
      <c r="E35" s="25">
        <f>IF(H35=0,+D35+I35,H35)</f>
        <v>0</v>
      </c>
      <c r="F35" s="26">
        <f>E35-D35</f>
        <v>0</v>
      </c>
      <c r="G35" s="33">
        <f t="shared" si="1"/>
        <v>0</v>
      </c>
      <c r="H35" s="28"/>
      <c r="I35" s="28"/>
    </row>
    <row r="36" spans="1:9" ht="12.75" customHeight="1">
      <c r="A36" s="18">
        <v>1700</v>
      </c>
      <c r="B36" s="19" t="s">
        <v>137</v>
      </c>
      <c r="C36" s="20">
        <v>18113185</v>
      </c>
      <c r="D36" s="20">
        <v>43850378.010953866</v>
      </c>
      <c r="E36" s="20">
        <f t="shared" ref="E36:F36" si="25">SUM(E37:E38)</f>
        <v>18113185</v>
      </c>
      <c r="F36" s="20">
        <f t="shared" si="25"/>
        <v>-25737193.010953866</v>
      </c>
      <c r="G36" s="21">
        <f t="shared" si="1"/>
        <v>-0.58693206714260682</v>
      </c>
      <c r="H36" s="22">
        <f t="shared" ref="H36:I36" si="26">SUM(H37:H38)</f>
        <v>18113185</v>
      </c>
      <c r="I36" s="22">
        <f t="shared" si="26"/>
        <v>0</v>
      </c>
    </row>
    <row r="37" spans="1:9" ht="12.75" customHeight="1">
      <c r="A37" s="23">
        <v>171</v>
      </c>
      <c r="B37" s="24" t="s">
        <v>138</v>
      </c>
      <c r="C37" s="25">
        <v>18113185</v>
      </c>
      <c r="D37" s="25">
        <v>43850378.010953866</v>
      </c>
      <c r="E37" s="25">
        <f t="shared" ref="E37:E38" si="27">IF(H37=0,+D37+I37,H37)</f>
        <v>18113185</v>
      </c>
      <c r="F37" s="26">
        <f t="shared" ref="F37:F38" si="28">E37-D37</f>
        <v>-25737193.010953866</v>
      </c>
      <c r="G37" s="27">
        <f t="shared" si="1"/>
        <v>-0.58693206714260682</v>
      </c>
      <c r="H37" s="28">
        <v>18113185</v>
      </c>
      <c r="I37" s="28"/>
    </row>
    <row r="38" spans="1:9" ht="12.75" customHeight="1">
      <c r="A38" s="23">
        <v>172</v>
      </c>
      <c r="B38" s="24" t="s">
        <v>139</v>
      </c>
      <c r="C38" s="25">
        <v>0</v>
      </c>
      <c r="D38" s="25">
        <v>0</v>
      </c>
      <c r="E38" s="25">
        <f t="shared" si="27"/>
        <v>0</v>
      </c>
      <c r="F38" s="26">
        <f t="shared" si="28"/>
        <v>0</v>
      </c>
      <c r="G38" s="33">
        <f t="shared" si="1"/>
        <v>0</v>
      </c>
      <c r="H38" s="28"/>
      <c r="I38" s="28"/>
    </row>
    <row r="39" spans="1:9" ht="25.5" customHeight="1">
      <c r="A39" s="18">
        <v>1800</v>
      </c>
      <c r="B39" s="19" t="s">
        <v>140</v>
      </c>
      <c r="C39" s="20">
        <v>0</v>
      </c>
      <c r="D39" s="20">
        <v>0</v>
      </c>
      <c r="E39" s="20">
        <f t="shared" ref="E39:F39" si="29">SUM(E40:E41)</f>
        <v>0</v>
      </c>
      <c r="F39" s="20">
        <f t="shared" si="29"/>
        <v>0</v>
      </c>
      <c r="G39" s="21">
        <f t="shared" si="1"/>
        <v>0</v>
      </c>
      <c r="H39" s="22">
        <f t="shared" ref="H39:I39" si="30">SUM(H40:H41)</f>
        <v>0</v>
      </c>
      <c r="I39" s="22">
        <f t="shared" si="30"/>
        <v>0</v>
      </c>
    </row>
    <row r="40" spans="1:9" ht="12.75" customHeight="1">
      <c r="A40" s="23">
        <v>181</v>
      </c>
      <c r="B40" s="24" t="s">
        <v>141</v>
      </c>
      <c r="C40" s="25">
        <v>0</v>
      </c>
      <c r="D40" s="25">
        <v>0</v>
      </c>
      <c r="E40" s="25">
        <f t="shared" ref="E40:E41" si="31">IF(H40=0,+D40+I40,H40)</f>
        <v>0</v>
      </c>
      <c r="F40" s="26">
        <f t="shared" ref="F40:F41" si="32">E40-D40</f>
        <v>0</v>
      </c>
      <c r="G40" s="33">
        <f t="shared" si="1"/>
        <v>0</v>
      </c>
      <c r="H40" s="28"/>
      <c r="I40" s="28"/>
    </row>
    <row r="41" spans="1:9" ht="12.75" customHeight="1">
      <c r="A41" s="23">
        <v>182</v>
      </c>
      <c r="B41" s="24" t="s">
        <v>142</v>
      </c>
      <c r="C41" s="25">
        <v>0</v>
      </c>
      <c r="D41" s="25">
        <v>0</v>
      </c>
      <c r="E41" s="25">
        <f t="shared" si="31"/>
        <v>0</v>
      </c>
      <c r="F41" s="26">
        <f t="shared" si="32"/>
        <v>0</v>
      </c>
      <c r="G41" s="33">
        <f t="shared" si="1"/>
        <v>0</v>
      </c>
      <c r="H41" s="28"/>
      <c r="I41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67"/>
  <sheetViews>
    <sheetView workbookViewId="0">
      <pane ySplit="1" topLeftCell="A2" activePane="bottomLeft" state="frozen"/>
      <selection pane="bottomLeft" activeCell="D2" sqref="D2:D65"/>
    </sheetView>
  </sheetViews>
  <sheetFormatPr baseColWidth="10" defaultColWidth="15.140625" defaultRowHeight="15" customHeight="1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85546875" style="9" hidden="1" customWidth="1"/>
    <col min="8" max="9" width="13.28515625" style="9" hidden="1" customWidth="1"/>
    <col min="10" max="16384" width="15.140625" style="9"/>
  </cols>
  <sheetData>
    <row r="1" spans="1:9" ht="42.75" customHeight="1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>
      <c r="A2" s="13">
        <v>2000</v>
      </c>
      <c r="B2" s="34" t="s">
        <v>92</v>
      </c>
      <c r="C2" s="15">
        <v>160126533</v>
      </c>
      <c r="D2" s="15">
        <v>268962183.99000001</v>
      </c>
      <c r="E2" s="15">
        <f t="shared" ref="E2:F2" si="0">E3+E12+E16+E26+E36+E44+E47+E53+E57</f>
        <v>275585416.99000001</v>
      </c>
      <c r="F2" s="15">
        <f t="shared" si="0"/>
        <v>6623233</v>
      </c>
      <c r="G2" s="16">
        <f t="shared" ref="G2:G65" si="1">IF(F2=0,0,IF(D2=0,1,+F2/D2))</f>
        <v>2.4625145816953402E-2</v>
      </c>
      <c r="H2" s="17">
        <f t="shared" ref="H2:I2" si="2">H3+H12+H16+H26+H36+H44+H47+H53+H57</f>
        <v>0</v>
      </c>
      <c r="I2" s="17">
        <f t="shared" si="2"/>
        <v>6623233</v>
      </c>
    </row>
    <row r="3" spans="1:9" ht="25.5" customHeight="1">
      <c r="A3" s="18">
        <v>2100</v>
      </c>
      <c r="B3" s="35" t="s">
        <v>143</v>
      </c>
      <c r="C3" s="20">
        <v>12297411</v>
      </c>
      <c r="D3" s="20">
        <v>11372666</v>
      </c>
      <c r="E3" s="20">
        <f t="shared" ref="E3:F3" si="3">SUM(E4:E11)</f>
        <v>10312899</v>
      </c>
      <c r="F3" s="20">
        <f t="shared" si="3"/>
        <v>-1059767</v>
      </c>
      <c r="G3" s="21">
        <f t="shared" si="1"/>
        <v>-9.3185450095870218E-2</v>
      </c>
      <c r="H3" s="22">
        <f t="shared" ref="H3:I3" si="4">SUM(H4:H11)</f>
        <v>0</v>
      </c>
      <c r="I3" s="22">
        <f t="shared" si="4"/>
        <v>-1059767</v>
      </c>
    </row>
    <row r="4" spans="1:9" ht="12.75" customHeight="1">
      <c r="A4" s="23">
        <v>211</v>
      </c>
      <c r="B4" s="36" t="s">
        <v>144</v>
      </c>
      <c r="C4" s="37">
        <v>5000000</v>
      </c>
      <c r="D4" s="37">
        <v>2200000</v>
      </c>
      <c r="E4" s="37">
        <f t="shared" ref="E4:E11" si="5">IF(H4=0,+D4+I4,H4)</f>
        <v>2140233</v>
      </c>
      <c r="F4" s="37">
        <f t="shared" ref="F4:F11" si="6">E4-D4</f>
        <v>-59767</v>
      </c>
      <c r="G4" s="38">
        <f t="shared" si="1"/>
        <v>-2.7166818181818181E-2</v>
      </c>
      <c r="H4" s="28"/>
      <c r="I4" s="28">
        <v>-59767</v>
      </c>
    </row>
    <row r="5" spans="1:9" ht="12.75" customHeight="1">
      <c r="A5" s="39">
        <v>212</v>
      </c>
      <c r="B5" s="40" t="s">
        <v>145</v>
      </c>
      <c r="C5" s="37">
        <v>169023</v>
      </c>
      <c r="D5" s="37">
        <v>1011548</v>
      </c>
      <c r="E5" s="37">
        <f t="shared" si="5"/>
        <v>1011548</v>
      </c>
      <c r="F5" s="37">
        <f t="shared" si="6"/>
        <v>0</v>
      </c>
      <c r="G5" s="38">
        <f t="shared" si="1"/>
        <v>0</v>
      </c>
      <c r="H5" s="28"/>
      <c r="I5" s="28"/>
    </row>
    <row r="6" spans="1:9" ht="12.75" customHeight="1">
      <c r="A6" s="39">
        <v>213</v>
      </c>
      <c r="B6" s="40" t="s">
        <v>146</v>
      </c>
      <c r="C6" s="37">
        <v>50000</v>
      </c>
      <c r="D6" s="37">
        <v>177242</v>
      </c>
      <c r="E6" s="37">
        <f t="shared" si="5"/>
        <v>177242</v>
      </c>
      <c r="F6" s="37">
        <f t="shared" si="6"/>
        <v>0</v>
      </c>
      <c r="G6" s="38">
        <f t="shared" si="1"/>
        <v>0</v>
      </c>
      <c r="H6" s="28"/>
      <c r="I6" s="28"/>
    </row>
    <row r="7" spans="1:9" ht="25.5" customHeight="1">
      <c r="A7" s="41">
        <v>214</v>
      </c>
      <c r="B7" s="42" t="s">
        <v>147</v>
      </c>
      <c r="C7" s="37">
        <v>1000000</v>
      </c>
      <c r="D7" s="37">
        <v>1089550</v>
      </c>
      <c r="E7" s="37">
        <f t="shared" si="5"/>
        <v>1089550</v>
      </c>
      <c r="F7" s="37">
        <f t="shared" si="6"/>
        <v>0</v>
      </c>
      <c r="G7" s="38">
        <f t="shared" si="1"/>
        <v>0</v>
      </c>
      <c r="H7" s="28"/>
      <c r="I7" s="28"/>
    </row>
    <row r="8" spans="1:9" ht="12.75" customHeight="1">
      <c r="A8" s="39">
        <v>215</v>
      </c>
      <c r="B8" s="40" t="s">
        <v>148</v>
      </c>
      <c r="C8" s="37">
        <v>2400000</v>
      </c>
      <c r="D8" s="37">
        <v>2427890</v>
      </c>
      <c r="E8" s="37">
        <f t="shared" si="5"/>
        <v>2427890</v>
      </c>
      <c r="F8" s="37">
        <f t="shared" si="6"/>
        <v>0</v>
      </c>
      <c r="G8" s="38">
        <f t="shared" si="1"/>
        <v>0</v>
      </c>
      <c r="H8" s="28"/>
      <c r="I8" s="28"/>
    </row>
    <row r="9" spans="1:9" ht="12.75" customHeight="1">
      <c r="A9" s="39" t="str">
        <f>HYPERLINK("https://docs.google.com/spreadsheets/d/1dALOpZLnJNV5ae7PmXZdbizOv6-TfsBCaYWV_PiMXKY/edit#gid=1539311354","216")</f>
        <v>216</v>
      </c>
      <c r="B9" s="40" t="s">
        <v>149</v>
      </c>
      <c r="C9" s="37">
        <v>3268388</v>
      </c>
      <c r="D9" s="37">
        <v>3118428</v>
      </c>
      <c r="E9" s="37">
        <f t="shared" si="5"/>
        <v>2118428</v>
      </c>
      <c r="F9" s="37">
        <f t="shared" si="6"/>
        <v>-1000000</v>
      </c>
      <c r="G9" s="38">
        <f t="shared" si="1"/>
        <v>-0.32067439107139878</v>
      </c>
      <c r="H9" s="28"/>
      <c r="I9" s="28">
        <v>-1000000</v>
      </c>
    </row>
    <row r="10" spans="1:9" ht="12.75" customHeight="1">
      <c r="A10" s="39">
        <v>217</v>
      </c>
      <c r="B10" s="40" t="s">
        <v>150</v>
      </c>
      <c r="C10" s="37">
        <v>400000</v>
      </c>
      <c r="D10" s="37">
        <v>986008</v>
      </c>
      <c r="E10" s="37">
        <f t="shared" si="5"/>
        <v>986008</v>
      </c>
      <c r="F10" s="37">
        <f t="shared" si="6"/>
        <v>0</v>
      </c>
      <c r="G10" s="38">
        <f t="shared" si="1"/>
        <v>0</v>
      </c>
      <c r="H10" s="28"/>
      <c r="I10" s="28"/>
    </row>
    <row r="11" spans="1:9" ht="12.75" customHeight="1">
      <c r="A11" s="41">
        <v>218</v>
      </c>
      <c r="B11" s="42" t="s">
        <v>151</v>
      </c>
      <c r="C11" s="37">
        <v>10000</v>
      </c>
      <c r="D11" s="37">
        <v>362000</v>
      </c>
      <c r="E11" s="37">
        <f t="shared" si="5"/>
        <v>362000</v>
      </c>
      <c r="F11" s="37">
        <f t="shared" si="6"/>
        <v>0</v>
      </c>
      <c r="G11" s="38">
        <f t="shared" si="1"/>
        <v>0</v>
      </c>
      <c r="H11" s="28"/>
      <c r="I11" s="28"/>
    </row>
    <row r="12" spans="1:9" ht="12.75" customHeight="1">
      <c r="A12" s="18">
        <v>2200</v>
      </c>
      <c r="B12" s="35" t="s">
        <v>152</v>
      </c>
      <c r="C12" s="20">
        <v>6650000</v>
      </c>
      <c r="D12" s="20">
        <v>6099784</v>
      </c>
      <c r="E12" s="20">
        <f t="shared" ref="E12:F12" si="7">SUM(E13:E15)</f>
        <v>6099784</v>
      </c>
      <c r="F12" s="20">
        <f t="shared" si="7"/>
        <v>0</v>
      </c>
      <c r="G12" s="21">
        <f t="shared" si="1"/>
        <v>0</v>
      </c>
      <c r="H12" s="22">
        <f t="shared" ref="H12:I12" si="8">SUM(H13:H15)</f>
        <v>0</v>
      </c>
      <c r="I12" s="22">
        <f t="shared" si="8"/>
        <v>0</v>
      </c>
    </row>
    <row r="13" spans="1:9" ht="12.75" customHeight="1">
      <c r="A13" s="39">
        <v>221</v>
      </c>
      <c r="B13" s="40" t="s">
        <v>153</v>
      </c>
      <c r="C13" s="37">
        <v>3400000</v>
      </c>
      <c r="D13" s="37">
        <v>2489300</v>
      </c>
      <c r="E13" s="37">
        <f t="shared" ref="E13:E15" si="9">IF(H13=0,+D13+I13,H13)</f>
        <v>2489300</v>
      </c>
      <c r="F13" s="37">
        <f t="shared" ref="F13:F15" si="10">E13-D13</f>
        <v>0</v>
      </c>
      <c r="G13" s="38">
        <f t="shared" si="1"/>
        <v>0</v>
      </c>
      <c r="H13" s="28"/>
      <c r="I13" s="28"/>
    </row>
    <row r="14" spans="1:9" ht="12.75" customHeight="1">
      <c r="A14" s="39">
        <v>222</v>
      </c>
      <c r="B14" s="40" t="s">
        <v>154</v>
      </c>
      <c r="C14" s="37">
        <v>3100000</v>
      </c>
      <c r="D14" s="37">
        <v>3347600</v>
      </c>
      <c r="E14" s="37">
        <f t="shared" si="9"/>
        <v>3347600</v>
      </c>
      <c r="F14" s="37">
        <f t="shared" si="10"/>
        <v>0</v>
      </c>
      <c r="G14" s="38">
        <f t="shared" si="1"/>
        <v>0</v>
      </c>
      <c r="H14" s="28"/>
      <c r="I14" s="28"/>
    </row>
    <row r="15" spans="1:9" ht="12.75" customHeight="1">
      <c r="A15" s="39">
        <v>223</v>
      </c>
      <c r="B15" s="40" t="s">
        <v>155</v>
      </c>
      <c r="C15" s="37">
        <v>150000</v>
      </c>
      <c r="D15" s="37">
        <v>262884</v>
      </c>
      <c r="E15" s="37">
        <f t="shared" si="9"/>
        <v>262884</v>
      </c>
      <c r="F15" s="37">
        <f t="shared" si="10"/>
        <v>0</v>
      </c>
      <c r="G15" s="38">
        <f t="shared" si="1"/>
        <v>0</v>
      </c>
      <c r="H15" s="28"/>
      <c r="I15" s="28"/>
    </row>
    <row r="16" spans="1:9" ht="12.75" customHeight="1">
      <c r="A16" s="18">
        <v>2300</v>
      </c>
      <c r="B16" s="35" t="s">
        <v>156</v>
      </c>
      <c r="C16" s="20">
        <v>5000</v>
      </c>
      <c r="D16" s="20">
        <v>408328.56</v>
      </c>
      <c r="E16" s="20">
        <f t="shared" ref="E16:F16" si="11">SUM(E17:E25)</f>
        <v>408328.56</v>
      </c>
      <c r="F16" s="20">
        <f t="shared" si="11"/>
        <v>0</v>
      </c>
      <c r="G16" s="21">
        <f t="shared" si="1"/>
        <v>0</v>
      </c>
      <c r="H16" s="22">
        <f t="shared" ref="H16:I16" si="12">SUM(H17:H25)</f>
        <v>0</v>
      </c>
      <c r="I16" s="22">
        <f t="shared" si="12"/>
        <v>0</v>
      </c>
    </row>
    <row r="17" spans="1:9" ht="12.75" customHeight="1">
      <c r="A17" s="39">
        <v>231</v>
      </c>
      <c r="B17" s="40" t="s">
        <v>157</v>
      </c>
      <c r="C17" s="37">
        <v>5000</v>
      </c>
      <c r="D17" s="37">
        <v>0</v>
      </c>
      <c r="E17" s="37">
        <f t="shared" ref="E17:E25" si="13">IF(H17=0,+D17+I17,H17)</f>
        <v>0</v>
      </c>
      <c r="F17" s="37">
        <f t="shared" ref="F17:F25" si="14">E17-D17</f>
        <v>0</v>
      </c>
      <c r="G17" s="38">
        <f t="shared" si="1"/>
        <v>0</v>
      </c>
      <c r="H17" s="28"/>
      <c r="I17" s="28"/>
    </row>
    <row r="18" spans="1:9" ht="12.75" customHeight="1">
      <c r="A18" s="39">
        <v>232</v>
      </c>
      <c r="B18" s="40" t="s">
        <v>158</v>
      </c>
      <c r="C18" s="37">
        <v>0</v>
      </c>
      <c r="D18" s="37">
        <v>0</v>
      </c>
      <c r="E18" s="37">
        <f t="shared" si="13"/>
        <v>0</v>
      </c>
      <c r="F18" s="37">
        <f t="shared" si="14"/>
        <v>0</v>
      </c>
      <c r="G18" s="38">
        <f t="shared" si="1"/>
        <v>0</v>
      </c>
      <c r="H18" s="28"/>
      <c r="I18" s="28"/>
    </row>
    <row r="19" spans="1:9" ht="12.75" customHeight="1">
      <c r="A19" s="39">
        <v>233</v>
      </c>
      <c r="B19" s="40" t="s">
        <v>159</v>
      </c>
      <c r="C19" s="37">
        <v>0</v>
      </c>
      <c r="D19" s="37">
        <v>82614</v>
      </c>
      <c r="E19" s="37">
        <f t="shared" si="13"/>
        <v>82614</v>
      </c>
      <c r="F19" s="37">
        <f t="shared" si="14"/>
        <v>0</v>
      </c>
      <c r="G19" s="38">
        <f t="shared" si="1"/>
        <v>0</v>
      </c>
      <c r="H19" s="28"/>
      <c r="I19" s="28"/>
    </row>
    <row r="20" spans="1:9" ht="25.5" customHeight="1">
      <c r="A20" s="39">
        <v>234</v>
      </c>
      <c r="B20" s="40" t="s">
        <v>160</v>
      </c>
      <c r="C20" s="37">
        <v>0</v>
      </c>
      <c r="D20" s="37">
        <v>300714.56</v>
      </c>
      <c r="E20" s="37">
        <f t="shared" si="13"/>
        <v>300714.56</v>
      </c>
      <c r="F20" s="37">
        <f t="shared" si="14"/>
        <v>0</v>
      </c>
      <c r="G20" s="38">
        <f t="shared" si="1"/>
        <v>0</v>
      </c>
      <c r="H20" s="28"/>
      <c r="I20" s="28"/>
    </row>
    <row r="21" spans="1:9" ht="12.75" customHeight="1">
      <c r="A21" s="39">
        <v>235</v>
      </c>
      <c r="B21" s="40" t="s">
        <v>161</v>
      </c>
      <c r="C21" s="37">
        <v>0</v>
      </c>
      <c r="D21" s="37">
        <v>25000</v>
      </c>
      <c r="E21" s="37">
        <f t="shared" si="13"/>
        <v>25000</v>
      </c>
      <c r="F21" s="37">
        <f t="shared" si="14"/>
        <v>0</v>
      </c>
      <c r="G21" s="38">
        <f t="shared" si="1"/>
        <v>0</v>
      </c>
      <c r="H21" s="28"/>
      <c r="I21" s="28"/>
    </row>
    <row r="22" spans="1:9" ht="25.5" customHeight="1">
      <c r="A22" s="39">
        <v>236</v>
      </c>
      <c r="B22" s="40" t="s">
        <v>162</v>
      </c>
      <c r="C22" s="37">
        <v>0</v>
      </c>
      <c r="D22" s="37">
        <v>0</v>
      </c>
      <c r="E22" s="37">
        <f t="shared" si="13"/>
        <v>0</v>
      </c>
      <c r="F22" s="37">
        <f t="shared" si="14"/>
        <v>0</v>
      </c>
      <c r="G22" s="38">
        <f t="shared" si="1"/>
        <v>0</v>
      </c>
      <c r="H22" s="28"/>
      <c r="I22" s="28"/>
    </row>
    <row r="23" spans="1:9" ht="12.75" customHeight="1">
      <c r="A23" s="39">
        <v>237</v>
      </c>
      <c r="B23" s="40" t="s">
        <v>163</v>
      </c>
      <c r="C23" s="37">
        <v>0</v>
      </c>
      <c r="D23" s="37">
        <v>0</v>
      </c>
      <c r="E23" s="37">
        <f t="shared" si="13"/>
        <v>0</v>
      </c>
      <c r="F23" s="37">
        <f t="shared" si="14"/>
        <v>0</v>
      </c>
      <c r="G23" s="38">
        <f t="shared" si="1"/>
        <v>0</v>
      </c>
      <c r="H23" s="28"/>
      <c r="I23" s="28"/>
    </row>
    <row r="24" spans="1:9" ht="12.75" customHeight="1">
      <c r="A24" s="39">
        <v>238</v>
      </c>
      <c r="B24" s="40" t="s">
        <v>164</v>
      </c>
      <c r="C24" s="37">
        <v>0</v>
      </c>
      <c r="D24" s="37">
        <v>0</v>
      </c>
      <c r="E24" s="37">
        <f t="shared" si="13"/>
        <v>0</v>
      </c>
      <c r="F24" s="37">
        <f t="shared" si="14"/>
        <v>0</v>
      </c>
      <c r="G24" s="38">
        <f t="shared" si="1"/>
        <v>0</v>
      </c>
      <c r="H24" s="28"/>
      <c r="I24" s="28"/>
    </row>
    <row r="25" spans="1:9" ht="12.75" customHeight="1">
      <c r="A25" s="39">
        <v>239</v>
      </c>
      <c r="B25" s="40" t="s">
        <v>165</v>
      </c>
      <c r="C25" s="37">
        <v>0</v>
      </c>
      <c r="D25" s="37">
        <v>0</v>
      </c>
      <c r="E25" s="37">
        <f t="shared" si="13"/>
        <v>0</v>
      </c>
      <c r="F25" s="37">
        <f t="shared" si="14"/>
        <v>0</v>
      </c>
      <c r="G25" s="38">
        <f t="shared" si="1"/>
        <v>0</v>
      </c>
      <c r="H25" s="28"/>
      <c r="I25" s="28"/>
    </row>
    <row r="26" spans="1:9" ht="12.75" customHeight="1">
      <c r="A26" s="18">
        <v>2400</v>
      </c>
      <c r="B26" s="35" t="s">
        <v>166</v>
      </c>
      <c r="C26" s="20">
        <v>13330000</v>
      </c>
      <c r="D26" s="20">
        <v>89372181.120000005</v>
      </c>
      <c r="E26" s="20">
        <f t="shared" ref="E26:F26" si="15">SUM(E27:E35)</f>
        <v>88372181.120000005</v>
      </c>
      <c r="F26" s="20">
        <f t="shared" si="15"/>
        <v>-1000000</v>
      </c>
      <c r="G26" s="21">
        <f t="shared" si="1"/>
        <v>-1.1189164094107765E-2</v>
      </c>
      <c r="H26" s="22">
        <f t="shared" ref="H26:I26" si="16">SUM(H27:H35)</f>
        <v>0</v>
      </c>
      <c r="I26" s="22">
        <f t="shared" si="16"/>
        <v>-1000000</v>
      </c>
    </row>
    <row r="27" spans="1:9" ht="12.75" customHeight="1">
      <c r="A27" s="39">
        <v>241</v>
      </c>
      <c r="B27" s="40" t="s">
        <v>167</v>
      </c>
      <c r="C27" s="37">
        <v>500000</v>
      </c>
      <c r="D27" s="37">
        <v>1239649</v>
      </c>
      <c r="E27" s="37">
        <f t="shared" ref="E27:E35" si="17">IF(H27=0,+D27+I27,H27)</f>
        <v>1239649</v>
      </c>
      <c r="F27" s="37">
        <f t="shared" ref="F27:F35" si="18">E27-D27</f>
        <v>0</v>
      </c>
      <c r="G27" s="38">
        <f t="shared" si="1"/>
        <v>0</v>
      </c>
      <c r="H27" s="28"/>
      <c r="I27" s="28"/>
    </row>
    <row r="28" spans="1:9" ht="12.75" customHeight="1">
      <c r="A28" s="39">
        <v>242</v>
      </c>
      <c r="B28" s="40" t="s">
        <v>168</v>
      </c>
      <c r="C28" s="37">
        <v>200000</v>
      </c>
      <c r="D28" s="37">
        <v>4243170</v>
      </c>
      <c r="E28" s="37">
        <f t="shared" si="17"/>
        <v>4243170</v>
      </c>
      <c r="F28" s="37">
        <f t="shared" si="18"/>
        <v>0</v>
      </c>
      <c r="G28" s="38">
        <f t="shared" si="1"/>
        <v>0</v>
      </c>
      <c r="H28" s="28"/>
      <c r="I28" s="28"/>
    </row>
    <row r="29" spans="1:9" ht="12.75" customHeight="1">
      <c r="A29" s="39">
        <v>243</v>
      </c>
      <c r="B29" s="40" t="s">
        <v>169</v>
      </c>
      <c r="C29" s="37">
        <v>70000</v>
      </c>
      <c r="D29" s="37">
        <v>104000</v>
      </c>
      <c r="E29" s="37">
        <f t="shared" si="17"/>
        <v>104000</v>
      </c>
      <c r="F29" s="37">
        <f t="shared" si="18"/>
        <v>0</v>
      </c>
      <c r="G29" s="38">
        <f t="shared" si="1"/>
        <v>0</v>
      </c>
      <c r="H29" s="28"/>
      <c r="I29" s="28"/>
    </row>
    <row r="30" spans="1:9" ht="12.75" customHeight="1">
      <c r="A30" s="39">
        <v>244</v>
      </c>
      <c r="B30" s="40" t="s">
        <v>170</v>
      </c>
      <c r="C30" s="37">
        <v>70000</v>
      </c>
      <c r="D30" s="37">
        <v>51298</v>
      </c>
      <c r="E30" s="37">
        <f t="shared" si="17"/>
        <v>51298</v>
      </c>
      <c r="F30" s="37">
        <f t="shared" si="18"/>
        <v>0</v>
      </c>
      <c r="G30" s="38">
        <f t="shared" si="1"/>
        <v>0</v>
      </c>
      <c r="H30" s="28"/>
      <c r="I30" s="28"/>
    </row>
    <row r="31" spans="1:9" ht="12.75" customHeight="1">
      <c r="A31" s="39">
        <v>245</v>
      </c>
      <c r="B31" s="40" t="s">
        <v>171</v>
      </c>
      <c r="C31" s="37">
        <v>50000</v>
      </c>
      <c r="D31" s="37">
        <v>79704</v>
      </c>
      <c r="E31" s="37">
        <f t="shared" si="17"/>
        <v>79704</v>
      </c>
      <c r="F31" s="37">
        <f t="shared" si="18"/>
        <v>0</v>
      </c>
      <c r="G31" s="38">
        <f t="shared" si="1"/>
        <v>0</v>
      </c>
      <c r="H31" s="28"/>
      <c r="I31" s="28"/>
    </row>
    <row r="32" spans="1:9" ht="12.75" customHeight="1">
      <c r="A32" s="39">
        <v>246</v>
      </c>
      <c r="B32" s="40" t="s">
        <v>172</v>
      </c>
      <c r="C32" s="37">
        <v>9000000</v>
      </c>
      <c r="D32" s="37">
        <v>61901646</v>
      </c>
      <c r="E32" s="37">
        <f t="shared" si="17"/>
        <v>61901646</v>
      </c>
      <c r="F32" s="37">
        <f t="shared" si="18"/>
        <v>0</v>
      </c>
      <c r="G32" s="38">
        <f t="shared" si="1"/>
        <v>0</v>
      </c>
      <c r="H32" s="28"/>
      <c r="I32" s="28"/>
    </row>
    <row r="33" spans="1:9" ht="12.75" customHeight="1">
      <c r="A33" s="39">
        <v>247</v>
      </c>
      <c r="B33" s="40" t="s">
        <v>173</v>
      </c>
      <c r="C33" s="37">
        <v>350000</v>
      </c>
      <c r="D33" s="37">
        <v>12770268</v>
      </c>
      <c r="E33" s="37">
        <f t="shared" si="17"/>
        <v>12770268</v>
      </c>
      <c r="F33" s="37">
        <f t="shared" si="18"/>
        <v>0</v>
      </c>
      <c r="G33" s="38">
        <f t="shared" si="1"/>
        <v>0</v>
      </c>
      <c r="H33" s="28"/>
      <c r="I33" s="28"/>
    </row>
    <row r="34" spans="1:9" ht="12.75" customHeight="1">
      <c r="A34" s="39">
        <v>248</v>
      </c>
      <c r="B34" s="40" t="s">
        <v>174</v>
      </c>
      <c r="C34" s="37">
        <v>90000</v>
      </c>
      <c r="D34" s="37">
        <v>213684</v>
      </c>
      <c r="E34" s="37">
        <f t="shared" si="17"/>
        <v>213684</v>
      </c>
      <c r="F34" s="37">
        <f t="shared" si="18"/>
        <v>0</v>
      </c>
      <c r="G34" s="38">
        <f t="shared" si="1"/>
        <v>0</v>
      </c>
      <c r="H34" s="28"/>
      <c r="I34" s="28"/>
    </row>
    <row r="35" spans="1:9" ht="12.75" customHeight="1">
      <c r="A35" s="39">
        <v>249</v>
      </c>
      <c r="B35" s="40" t="s">
        <v>175</v>
      </c>
      <c r="C35" s="37">
        <v>3000000</v>
      </c>
      <c r="D35" s="37">
        <v>8768762.120000001</v>
      </c>
      <c r="E35" s="37">
        <f t="shared" si="17"/>
        <v>7768762.120000001</v>
      </c>
      <c r="F35" s="37">
        <f t="shared" si="18"/>
        <v>-1000000</v>
      </c>
      <c r="G35" s="38">
        <f t="shared" si="1"/>
        <v>-0.11404118236018471</v>
      </c>
      <c r="H35" s="28"/>
      <c r="I35" s="28">
        <v>-1000000</v>
      </c>
    </row>
    <row r="36" spans="1:9" ht="12.75" customHeight="1">
      <c r="A36" s="18">
        <v>2500</v>
      </c>
      <c r="B36" s="35" t="s">
        <v>176</v>
      </c>
      <c r="C36" s="20">
        <v>5500000</v>
      </c>
      <c r="D36" s="20">
        <v>23764934</v>
      </c>
      <c r="E36" s="20">
        <f t="shared" ref="E36:F36" si="19">SUM(E37:E43)</f>
        <v>23447934</v>
      </c>
      <c r="F36" s="20">
        <f t="shared" si="19"/>
        <v>-317000</v>
      </c>
      <c r="G36" s="21">
        <f t="shared" si="1"/>
        <v>-1.333898086988165E-2</v>
      </c>
      <c r="H36" s="22">
        <f t="shared" ref="H36:I36" si="20">SUM(H37:H43)</f>
        <v>0</v>
      </c>
      <c r="I36" s="22">
        <f t="shared" si="20"/>
        <v>-317000</v>
      </c>
    </row>
    <row r="37" spans="1:9" ht="12.75" customHeight="1">
      <c r="A37" s="41">
        <v>251</v>
      </c>
      <c r="B37" s="42" t="s">
        <v>177</v>
      </c>
      <c r="C37" s="37">
        <v>0</v>
      </c>
      <c r="D37" s="37">
        <v>386205.8</v>
      </c>
      <c r="E37" s="37">
        <f t="shared" ref="E37:E43" si="21">IF(H37=0,+D37+I37,H37)</f>
        <v>386205.8</v>
      </c>
      <c r="F37" s="37">
        <f t="shared" ref="F37:F43" si="22">E37-D37</f>
        <v>0</v>
      </c>
      <c r="G37" s="38">
        <f t="shared" si="1"/>
        <v>0</v>
      </c>
      <c r="H37" s="28"/>
      <c r="I37" s="28"/>
    </row>
    <row r="38" spans="1:9" ht="12.75" customHeight="1">
      <c r="A38" s="41">
        <v>252</v>
      </c>
      <c r="B38" s="42" t="s">
        <v>178</v>
      </c>
      <c r="C38" s="37">
        <v>400000</v>
      </c>
      <c r="D38" s="37">
        <v>1198457.3599999999</v>
      </c>
      <c r="E38" s="37">
        <f t="shared" si="21"/>
        <v>898457.35999999987</v>
      </c>
      <c r="F38" s="37">
        <f t="shared" si="22"/>
        <v>-300000</v>
      </c>
      <c r="G38" s="38">
        <f t="shared" si="1"/>
        <v>-0.25032179701412161</v>
      </c>
      <c r="H38" s="28"/>
      <c r="I38" s="28">
        <v>-300000</v>
      </c>
    </row>
    <row r="39" spans="1:9" ht="12.75" customHeight="1">
      <c r="A39" s="41">
        <v>253</v>
      </c>
      <c r="B39" s="42" t="s">
        <v>179</v>
      </c>
      <c r="C39" s="37">
        <v>1500000</v>
      </c>
      <c r="D39" s="37">
        <v>2072769</v>
      </c>
      <c r="E39" s="37">
        <f t="shared" si="21"/>
        <v>1872769</v>
      </c>
      <c r="F39" s="37">
        <f t="shared" si="22"/>
        <v>-200000</v>
      </c>
      <c r="G39" s="38">
        <f t="shared" si="1"/>
        <v>-9.6489285588505044E-2</v>
      </c>
      <c r="H39" s="28"/>
      <c r="I39" s="28">
        <v>-200000</v>
      </c>
    </row>
    <row r="40" spans="1:9" ht="12.75" customHeight="1">
      <c r="A40" s="41">
        <v>254</v>
      </c>
      <c r="B40" s="42" t="s">
        <v>180</v>
      </c>
      <c r="C40" s="37">
        <v>600000</v>
      </c>
      <c r="D40" s="37">
        <v>3341019</v>
      </c>
      <c r="E40" s="37">
        <f t="shared" si="21"/>
        <v>3341019</v>
      </c>
      <c r="F40" s="37">
        <f t="shared" si="22"/>
        <v>0</v>
      </c>
      <c r="G40" s="38">
        <f t="shared" si="1"/>
        <v>0</v>
      </c>
      <c r="H40" s="28"/>
      <c r="I40" s="28"/>
    </row>
    <row r="41" spans="1:9" ht="12.75" customHeight="1">
      <c r="A41" s="41">
        <v>255</v>
      </c>
      <c r="B41" s="42" t="s">
        <v>181</v>
      </c>
      <c r="C41" s="37">
        <v>0</v>
      </c>
      <c r="D41" s="37">
        <v>6000</v>
      </c>
      <c r="E41" s="37">
        <f t="shared" si="21"/>
        <v>189000</v>
      </c>
      <c r="F41" s="37">
        <f t="shared" si="22"/>
        <v>183000</v>
      </c>
      <c r="G41" s="38">
        <f t="shared" si="1"/>
        <v>30.5</v>
      </c>
      <c r="H41" s="28"/>
      <c r="I41" s="28">
        <v>183000</v>
      </c>
    </row>
    <row r="42" spans="1:9" ht="12.75" customHeight="1">
      <c r="A42" s="41">
        <v>256</v>
      </c>
      <c r="B42" s="42" t="s">
        <v>182</v>
      </c>
      <c r="C42" s="37">
        <v>1000000</v>
      </c>
      <c r="D42" s="37">
        <v>14055201.039999999</v>
      </c>
      <c r="E42" s="37">
        <f t="shared" si="21"/>
        <v>14055201.039999999</v>
      </c>
      <c r="F42" s="37">
        <f t="shared" si="22"/>
        <v>0</v>
      </c>
      <c r="G42" s="38">
        <f t="shared" si="1"/>
        <v>0</v>
      </c>
      <c r="H42" s="28"/>
      <c r="I42" s="28"/>
    </row>
    <row r="43" spans="1:9" ht="12.75" customHeight="1">
      <c r="A43" s="41">
        <v>259</v>
      </c>
      <c r="B43" s="42" t="s">
        <v>183</v>
      </c>
      <c r="C43" s="37">
        <v>2000000</v>
      </c>
      <c r="D43" s="37">
        <v>2705281.8</v>
      </c>
      <c r="E43" s="37">
        <f t="shared" si="21"/>
        <v>2705281.8</v>
      </c>
      <c r="F43" s="37">
        <f t="shared" si="22"/>
        <v>0</v>
      </c>
      <c r="G43" s="38">
        <f t="shared" si="1"/>
        <v>0</v>
      </c>
      <c r="H43" s="28"/>
      <c r="I43" s="28"/>
    </row>
    <row r="44" spans="1:9" ht="12.75" customHeight="1">
      <c r="A44" s="18">
        <v>2600</v>
      </c>
      <c r="B44" s="35" t="s">
        <v>184</v>
      </c>
      <c r="C44" s="20">
        <v>96021000</v>
      </c>
      <c r="D44" s="20">
        <v>85655219</v>
      </c>
      <c r="E44" s="20">
        <f t="shared" ref="E44:F44" si="23">SUM(E45:E46)</f>
        <v>95655219</v>
      </c>
      <c r="F44" s="20">
        <f t="shared" si="23"/>
        <v>10000000</v>
      </c>
      <c r="G44" s="21">
        <f t="shared" si="1"/>
        <v>0.11674711846805272</v>
      </c>
      <c r="H44" s="22">
        <f t="shared" ref="H44:I44" si="24">SUM(H45:H46)</f>
        <v>0</v>
      </c>
      <c r="I44" s="22">
        <f t="shared" si="24"/>
        <v>10000000</v>
      </c>
    </row>
    <row r="45" spans="1:9" ht="12.75" customHeight="1">
      <c r="A45" s="41">
        <v>261</v>
      </c>
      <c r="B45" s="42" t="s">
        <v>185</v>
      </c>
      <c r="C45" s="43">
        <v>96000000</v>
      </c>
      <c r="D45" s="37">
        <v>85633219</v>
      </c>
      <c r="E45" s="37">
        <f t="shared" ref="E45:E46" si="25">IF(H45=0,+D45+I45,H45)</f>
        <v>95633219</v>
      </c>
      <c r="F45" s="37">
        <f t="shared" ref="F45:F46" si="26">E45-D45</f>
        <v>10000000</v>
      </c>
      <c r="G45" s="38">
        <f t="shared" si="1"/>
        <v>0.11677711192895832</v>
      </c>
      <c r="H45" s="28"/>
      <c r="I45" s="28">
        <v>10000000</v>
      </c>
    </row>
    <row r="46" spans="1:9" ht="12.75" customHeight="1">
      <c r="A46" s="41">
        <v>262</v>
      </c>
      <c r="B46" s="42" t="s">
        <v>186</v>
      </c>
      <c r="C46" s="37">
        <v>21000</v>
      </c>
      <c r="D46" s="37">
        <v>22000</v>
      </c>
      <c r="E46" s="37">
        <f t="shared" si="25"/>
        <v>22000</v>
      </c>
      <c r="F46" s="37">
        <f t="shared" si="26"/>
        <v>0</v>
      </c>
      <c r="G46" s="38">
        <f t="shared" si="1"/>
        <v>0</v>
      </c>
      <c r="H46" s="28"/>
      <c r="I46" s="28"/>
    </row>
    <row r="47" spans="1:9" ht="25.5" customHeight="1">
      <c r="A47" s="18">
        <v>2700</v>
      </c>
      <c r="B47" s="35" t="s">
        <v>187</v>
      </c>
      <c r="C47" s="20">
        <v>8404122</v>
      </c>
      <c r="D47" s="20">
        <v>12240663.91</v>
      </c>
      <c r="E47" s="20">
        <f t="shared" ref="E47:F47" si="27">SUM(E48:E52)</f>
        <v>13740663.91</v>
      </c>
      <c r="F47" s="20">
        <f t="shared" si="27"/>
        <v>1500000</v>
      </c>
      <c r="G47" s="21">
        <f t="shared" si="1"/>
        <v>0.12254237278539902</v>
      </c>
      <c r="H47" s="22">
        <f t="shared" ref="H47:I47" si="28">SUM(H48:H52)</f>
        <v>0</v>
      </c>
      <c r="I47" s="22">
        <f t="shared" si="28"/>
        <v>1500000</v>
      </c>
    </row>
    <row r="48" spans="1:9" ht="12.75" customHeight="1">
      <c r="A48" s="41">
        <v>271</v>
      </c>
      <c r="B48" s="42" t="s">
        <v>188</v>
      </c>
      <c r="C48" s="37">
        <v>4393993</v>
      </c>
      <c r="D48" s="37">
        <v>4387471</v>
      </c>
      <c r="E48" s="37">
        <f t="shared" ref="E48:E52" si="29">IF(H48=0,+D48+I48,H48)</f>
        <v>2887471</v>
      </c>
      <c r="F48" s="37">
        <f t="shared" ref="F48:F52" si="30">E48-D48</f>
        <v>-1500000</v>
      </c>
      <c r="G48" s="38">
        <f t="shared" si="1"/>
        <v>-0.34188260161719586</v>
      </c>
      <c r="H48" s="28"/>
      <c r="I48" s="28">
        <v>-1500000</v>
      </c>
    </row>
    <row r="49" spans="1:9" ht="12.75" customHeight="1">
      <c r="A49" s="41">
        <v>272</v>
      </c>
      <c r="B49" s="42" t="s">
        <v>189</v>
      </c>
      <c r="C49" s="37">
        <v>3255129</v>
      </c>
      <c r="D49" s="37">
        <v>6296119.9100000001</v>
      </c>
      <c r="E49" s="37">
        <f t="shared" si="29"/>
        <v>9296119.9100000001</v>
      </c>
      <c r="F49" s="37">
        <f t="shared" si="30"/>
        <v>3000000</v>
      </c>
      <c r="G49" s="38">
        <f t="shared" si="1"/>
        <v>0.47648393659643623</v>
      </c>
      <c r="H49" s="28"/>
      <c r="I49" s="28">
        <v>3000000</v>
      </c>
    </row>
    <row r="50" spans="1:9" ht="12.75" customHeight="1">
      <c r="A50" s="39">
        <v>273</v>
      </c>
      <c r="B50" s="40" t="s">
        <v>190</v>
      </c>
      <c r="C50" s="37">
        <v>110000</v>
      </c>
      <c r="D50" s="37">
        <v>566997</v>
      </c>
      <c r="E50" s="37">
        <f t="shared" si="29"/>
        <v>566997</v>
      </c>
      <c r="F50" s="37">
        <f t="shared" si="30"/>
        <v>0</v>
      </c>
      <c r="G50" s="38">
        <f t="shared" si="1"/>
        <v>0</v>
      </c>
      <c r="H50" s="28"/>
      <c r="I50" s="28"/>
    </row>
    <row r="51" spans="1:9" ht="12.75" customHeight="1">
      <c r="A51" s="41">
        <v>274</v>
      </c>
      <c r="B51" s="42" t="s">
        <v>191</v>
      </c>
      <c r="C51" s="37">
        <v>330000</v>
      </c>
      <c r="D51" s="37">
        <v>818076</v>
      </c>
      <c r="E51" s="37">
        <f t="shared" si="29"/>
        <v>818076</v>
      </c>
      <c r="F51" s="37">
        <f t="shared" si="30"/>
        <v>0</v>
      </c>
      <c r="G51" s="38">
        <f t="shared" si="1"/>
        <v>0</v>
      </c>
      <c r="H51" s="28"/>
      <c r="I51" s="28"/>
    </row>
    <row r="52" spans="1:9" ht="12.75" customHeight="1">
      <c r="A52" s="39">
        <v>275</v>
      </c>
      <c r="B52" s="40" t="s">
        <v>192</v>
      </c>
      <c r="C52" s="37">
        <v>315000</v>
      </c>
      <c r="D52" s="37">
        <v>172000</v>
      </c>
      <c r="E52" s="37">
        <f t="shared" si="29"/>
        <v>172000</v>
      </c>
      <c r="F52" s="37">
        <f t="shared" si="30"/>
        <v>0</v>
      </c>
      <c r="G52" s="38">
        <f t="shared" si="1"/>
        <v>0</v>
      </c>
      <c r="H52" s="28"/>
      <c r="I52" s="28"/>
    </row>
    <row r="53" spans="1:9" ht="12.75" customHeight="1">
      <c r="A53" s="18">
        <v>2800</v>
      </c>
      <c r="B53" s="35" t="s">
        <v>193</v>
      </c>
      <c r="C53" s="20">
        <v>0</v>
      </c>
      <c r="D53" s="20">
        <v>2580400</v>
      </c>
      <c r="E53" s="20">
        <f t="shared" ref="E53:F53" si="31">SUM(E54:E56)</f>
        <v>2580400</v>
      </c>
      <c r="F53" s="20">
        <f t="shared" si="31"/>
        <v>0</v>
      </c>
      <c r="G53" s="21">
        <f t="shared" si="1"/>
        <v>0</v>
      </c>
      <c r="H53" s="22">
        <f t="shared" ref="H53:I53" si="32">SUM(H54:H56)</f>
        <v>0</v>
      </c>
      <c r="I53" s="22">
        <f t="shared" si="32"/>
        <v>0</v>
      </c>
    </row>
    <row r="54" spans="1:9" ht="12.75" customHeight="1">
      <c r="A54" s="39">
        <v>281</v>
      </c>
      <c r="B54" s="40" t="s">
        <v>194</v>
      </c>
      <c r="C54" s="44">
        <v>0</v>
      </c>
      <c r="D54" s="37">
        <v>0</v>
      </c>
      <c r="E54" s="37">
        <f t="shared" ref="E54:E56" si="33">IF(H54=0,+D54+I54,H54)</f>
        <v>0</v>
      </c>
      <c r="F54" s="37">
        <f t="shared" ref="F54:F56" si="34">E54-D54</f>
        <v>0</v>
      </c>
      <c r="G54" s="38">
        <f t="shared" si="1"/>
        <v>0</v>
      </c>
      <c r="H54" s="28"/>
      <c r="I54" s="28"/>
    </row>
    <row r="55" spans="1:9" ht="12.75" customHeight="1">
      <c r="A55" s="41">
        <v>282</v>
      </c>
      <c r="B55" s="42" t="s">
        <v>195</v>
      </c>
      <c r="C55" s="44">
        <v>0</v>
      </c>
      <c r="D55" s="37">
        <v>2580400</v>
      </c>
      <c r="E55" s="37">
        <f t="shared" si="33"/>
        <v>2580400</v>
      </c>
      <c r="F55" s="37">
        <f t="shared" si="34"/>
        <v>0</v>
      </c>
      <c r="G55" s="38">
        <f t="shared" si="1"/>
        <v>0</v>
      </c>
      <c r="H55" s="28"/>
      <c r="I55" s="28"/>
    </row>
    <row r="56" spans="1:9" ht="12.75" customHeight="1">
      <c r="A56" s="41">
        <v>283</v>
      </c>
      <c r="B56" s="42" t="s">
        <v>196</v>
      </c>
      <c r="C56" s="44">
        <v>0</v>
      </c>
      <c r="D56" s="37">
        <v>0</v>
      </c>
      <c r="E56" s="37">
        <f t="shared" si="33"/>
        <v>0</v>
      </c>
      <c r="F56" s="37">
        <f t="shared" si="34"/>
        <v>0</v>
      </c>
      <c r="G56" s="38">
        <f t="shared" si="1"/>
        <v>0</v>
      </c>
      <c r="H56" s="28"/>
      <c r="I56" s="28"/>
    </row>
    <row r="57" spans="1:9" ht="12.75" customHeight="1">
      <c r="A57" s="18">
        <v>2900</v>
      </c>
      <c r="B57" s="35" t="s">
        <v>197</v>
      </c>
      <c r="C57" s="20">
        <v>17919000</v>
      </c>
      <c r="D57" s="20">
        <v>37468007.399999999</v>
      </c>
      <c r="E57" s="20">
        <f t="shared" ref="E57:F57" si="35">SUM(E58:E65)</f>
        <v>34968007.399999999</v>
      </c>
      <c r="F57" s="20">
        <f t="shared" si="35"/>
        <v>-2500000</v>
      </c>
      <c r="G57" s="21">
        <f t="shared" si="1"/>
        <v>-6.6723590964167481E-2</v>
      </c>
      <c r="H57" s="22">
        <f t="shared" ref="H57:I57" si="36">SUM(H58:H65)</f>
        <v>0</v>
      </c>
      <c r="I57" s="22">
        <f t="shared" si="36"/>
        <v>-2500000</v>
      </c>
    </row>
    <row r="58" spans="1:9" ht="12.75" customHeight="1">
      <c r="A58" s="39">
        <v>291</v>
      </c>
      <c r="B58" s="40" t="s">
        <v>198</v>
      </c>
      <c r="C58" s="37">
        <v>2100000</v>
      </c>
      <c r="D58" s="37">
        <v>8654276.4000000004</v>
      </c>
      <c r="E58" s="37">
        <f t="shared" ref="E58:E65" si="37">IF(H58=0,+D58+I58,H58)</f>
        <v>8154276.4000000004</v>
      </c>
      <c r="F58" s="37">
        <f t="shared" ref="F58:F65" si="38">E58-D58</f>
        <v>-500000</v>
      </c>
      <c r="G58" s="38">
        <f t="shared" si="1"/>
        <v>-5.7774905363549511E-2</v>
      </c>
      <c r="H58" s="28"/>
      <c r="I58" s="28">
        <v>-500000</v>
      </c>
    </row>
    <row r="59" spans="1:9" ht="12.75" customHeight="1">
      <c r="A59" s="39">
        <v>292</v>
      </c>
      <c r="B59" s="40" t="s">
        <v>199</v>
      </c>
      <c r="C59" s="37">
        <v>105000</v>
      </c>
      <c r="D59" s="37">
        <v>745784</v>
      </c>
      <c r="E59" s="37">
        <f t="shared" si="37"/>
        <v>745784</v>
      </c>
      <c r="F59" s="37">
        <f t="shared" si="38"/>
        <v>0</v>
      </c>
      <c r="G59" s="38">
        <f t="shared" si="1"/>
        <v>0</v>
      </c>
      <c r="H59" s="28"/>
      <c r="I59" s="28"/>
    </row>
    <row r="60" spans="1:9" ht="25.5" customHeight="1">
      <c r="A60" s="39">
        <v>293</v>
      </c>
      <c r="B60" s="40" t="s">
        <v>200</v>
      </c>
      <c r="C60" s="37">
        <v>78000</v>
      </c>
      <c r="D60" s="37">
        <v>392660</v>
      </c>
      <c r="E60" s="37">
        <f t="shared" si="37"/>
        <v>392660</v>
      </c>
      <c r="F60" s="37">
        <f t="shared" si="38"/>
        <v>0</v>
      </c>
      <c r="G60" s="38">
        <f t="shared" si="1"/>
        <v>0</v>
      </c>
      <c r="H60" s="28"/>
      <c r="I60" s="28"/>
    </row>
    <row r="61" spans="1:9" ht="25.5" customHeight="1">
      <c r="A61" s="39">
        <v>294</v>
      </c>
      <c r="B61" s="40" t="s">
        <v>201</v>
      </c>
      <c r="C61" s="37">
        <v>116000</v>
      </c>
      <c r="D61" s="37">
        <v>489300</v>
      </c>
      <c r="E61" s="37">
        <f t="shared" si="37"/>
        <v>489300</v>
      </c>
      <c r="F61" s="37">
        <f t="shared" si="38"/>
        <v>0</v>
      </c>
      <c r="G61" s="38">
        <f t="shared" si="1"/>
        <v>0</v>
      </c>
      <c r="H61" s="28"/>
      <c r="I61" s="28"/>
    </row>
    <row r="62" spans="1:9" ht="12.75" customHeight="1">
      <c r="A62" s="39">
        <v>295</v>
      </c>
      <c r="B62" s="40" t="s">
        <v>202</v>
      </c>
      <c r="C62" s="37">
        <v>20000</v>
      </c>
      <c r="D62" s="37">
        <v>5000000</v>
      </c>
      <c r="E62" s="37">
        <f t="shared" si="37"/>
        <v>5000000</v>
      </c>
      <c r="F62" s="37">
        <f t="shared" si="38"/>
        <v>0</v>
      </c>
      <c r="G62" s="38">
        <f t="shared" si="1"/>
        <v>0</v>
      </c>
      <c r="H62" s="28"/>
      <c r="I62" s="28"/>
    </row>
    <row r="63" spans="1:9" ht="12.75" customHeight="1">
      <c r="A63" s="39">
        <v>296</v>
      </c>
      <c r="B63" s="40" t="s">
        <v>203</v>
      </c>
      <c r="C63" s="37">
        <v>11500000</v>
      </c>
      <c r="D63" s="37">
        <v>17648000</v>
      </c>
      <c r="E63" s="37">
        <f t="shared" si="37"/>
        <v>15648000</v>
      </c>
      <c r="F63" s="37">
        <f t="shared" si="38"/>
        <v>-2000000</v>
      </c>
      <c r="G63" s="38">
        <f t="shared" si="1"/>
        <v>-0.11332728921124206</v>
      </c>
      <c r="H63" s="28"/>
      <c r="I63" s="28">
        <v>-2000000</v>
      </c>
    </row>
    <row r="64" spans="1:9" ht="12.75" customHeight="1">
      <c r="A64" s="39">
        <v>297</v>
      </c>
      <c r="B64" s="40" t="s">
        <v>204</v>
      </c>
      <c r="C64" s="37">
        <v>0</v>
      </c>
      <c r="D64" s="37">
        <v>0</v>
      </c>
      <c r="E64" s="37">
        <f t="shared" si="37"/>
        <v>0</v>
      </c>
      <c r="F64" s="37">
        <f t="shared" si="38"/>
        <v>0</v>
      </c>
      <c r="G64" s="38">
        <f t="shared" si="1"/>
        <v>0</v>
      </c>
      <c r="H64" s="28"/>
      <c r="I64" s="28"/>
    </row>
    <row r="65" spans="1:9" ht="12.75" customHeight="1">
      <c r="A65" s="39">
        <v>298</v>
      </c>
      <c r="B65" s="40" t="s">
        <v>205</v>
      </c>
      <c r="C65" s="37">
        <v>4000000</v>
      </c>
      <c r="D65" s="37">
        <v>4537987</v>
      </c>
      <c r="E65" s="37">
        <f t="shared" si="37"/>
        <v>4537987</v>
      </c>
      <c r="F65" s="37">
        <f t="shared" si="38"/>
        <v>0</v>
      </c>
      <c r="G65" s="38">
        <f t="shared" si="1"/>
        <v>0</v>
      </c>
      <c r="H65" s="28"/>
      <c r="I65" s="28"/>
    </row>
    <row r="66" spans="1:9" ht="12.75" customHeight="1">
      <c r="A66" s="45"/>
      <c r="B66" s="46"/>
      <c r="C66" s="47"/>
      <c r="D66" s="47"/>
      <c r="E66" s="47"/>
      <c r="F66" s="48"/>
      <c r="G66" s="48"/>
      <c r="H66" s="48"/>
      <c r="I66" s="48"/>
    </row>
    <row r="67" spans="1:9" ht="12.75" customHeight="1">
      <c r="A67" s="45"/>
      <c r="B67" s="46"/>
      <c r="C67" s="47"/>
      <c r="D67" s="47"/>
      <c r="E67" s="47"/>
      <c r="F67" s="48"/>
      <c r="G67" s="48"/>
      <c r="H67" s="48"/>
      <c r="I67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86"/>
  <sheetViews>
    <sheetView workbookViewId="0">
      <pane ySplit="1" topLeftCell="A2" activePane="bottomLeft" state="frozen"/>
      <selection pane="bottomLeft" activeCell="D2" sqref="D2:D84"/>
    </sheetView>
  </sheetViews>
  <sheetFormatPr baseColWidth="10" defaultColWidth="15.140625" defaultRowHeight="15" customHeight="1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85546875" style="9" hidden="1" customWidth="1"/>
    <col min="8" max="9" width="12.140625" style="9" hidden="1" customWidth="1"/>
    <col min="10" max="16384" width="15.140625" style="9"/>
  </cols>
  <sheetData>
    <row r="1" spans="1:9" ht="48.75" customHeight="1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>
      <c r="A2" s="13">
        <v>3000</v>
      </c>
      <c r="B2" s="34" t="s">
        <v>93</v>
      </c>
      <c r="C2" s="15">
        <v>733437312.31000006</v>
      </c>
      <c r="D2" s="15">
        <v>506354332</v>
      </c>
      <c r="E2" s="15">
        <f t="shared" ref="E2:F2" si="0">E3+E13+E23+E33+E43+E53+E61+E71+E77</f>
        <v>706499072</v>
      </c>
      <c r="F2" s="15">
        <f t="shared" si="0"/>
        <v>200144740</v>
      </c>
      <c r="G2" s="16">
        <f t="shared" ref="G2:G84" si="1">IF(F2=0,0,IF(D2=0,1,+F2/D2))</f>
        <v>0.39526617499146821</v>
      </c>
      <c r="H2" s="17"/>
      <c r="I2" s="17"/>
    </row>
    <row r="3" spans="1:9" ht="12.75" customHeight="1">
      <c r="A3" s="18">
        <v>3100</v>
      </c>
      <c r="B3" s="35" t="s">
        <v>206</v>
      </c>
      <c r="C3" s="20">
        <v>264255260.51000002</v>
      </c>
      <c r="D3" s="20">
        <v>231569793</v>
      </c>
      <c r="E3" s="20">
        <f t="shared" ref="E3:F3" si="2">SUM(E4:E12)</f>
        <v>236769793</v>
      </c>
      <c r="F3" s="20">
        <f t="shared" si="2"/>
        <v>5200000</v>
      </c>
      <c r="G3" s="21">
        <f t="shared" si="1"/>
        <v>2.245543312292031E-2</v>
      </c>
      <c r="H3" s="22"/>
      <c r="I3" s="22"/>
    </row>
    <row r="4" spans="1:9" ht="12.75" customHeight="1">
      <c r="A4" s="23">
        <v>311</v>
      </c>
      <c r="B4" s="36" t="s">
        <v>207</v>
      </c>
      <c r="C4" s="49">
        <v>222480893</v>
      </c>
      <c r="D4" s="37">
        <v>200000000</v>
      </c>
      <c r="E4" s="49">
        <f t="shared" ref="E4:E12" si="3">IF(H4=0,+D4+I4,H4)</f>
        <v>200000000</v>
      </c>
      <c r="F4" s="49">
        <f t="shared" ref="F4:F12" si="4">E4-D4</f>
        <v>0</v>
      </c>
      <c r="G4" s="50">
        <f t="shared" si="1"/>
        <v>0</v>
      </c>
      <c r="H4" s="28"/>
      <c r="I4" s="28"/>
    </row>
    <row r="5" spans="1:9" ht="12.75" customHeight="1">
      <c r="A5" s="23">
        <v>312</v>
      </c>
      <c r="B5" s="36" t="s">
        <v>208</v>
      </c>
      <c r="C5" s="49">
        <v>1200000</v>
      </c>
      <c r="D5" s="37">
        <v>500000</v>
      </c>
      <c r="E5" s="49">
        <f t="shared" si="3"/>
        <v>500000</v>
      </c>
      <c r="F5" s="49">
        <f t="shared" si="4"/>
        <v>0</v>
      </c>
      <c r="G5" s="50">
        <f t="shared" si="1"/>
        <v>0</v>
      </c>
      <c r="H5" s="28"/>
      <c r="I5" s="28"/>
    </row>
    <row r="6" spans="1:9" ht="12.75" customHeight="1">
      <c r="A6" s="23">
        <v>313</v>
      </c>
      <c r="B6" s="36" t="s">
        <v>209</v>
      </c>
      <c r="C6" s="49">
        <v>15619453.300000001</v>
      </c>
      <c r="D6" s="37">
        <v>10000000</v>
      </c>
      <c r="E6" s="49">
        <f t="shared" si="3"/>
        <v>10000000</v>
      </c>
      <c r="F6" s="49">
        <f t="shared" si="4"/>
        <v>0</v>
      </c>
      <c r="G6" s="50">
        <f t="shared" si="1"/>
        <v>0</v>
      </c>
      <c r="H6" s="28"/>
      <c r="I6" s="28"/>
    </row>
    <row r="7" spans="1:9" ht="12.75" customHeight="1">
      <c r="A7" s="23">
        <v>314</v>
      </c>
      <c r="B7" s="36" t="s">
        <v>210</v>
      </c>
      <c r="C7" s="49">
        <v>7500000</v>
      </c>
      <c r="D7" s="37">
        <v>6000000</v>
      </c>
      <c r="E7" s="49">
        <f t="shared" si="3"/>
        <v>3500000</v>
      </c>
      <c r="F7" s="49">
        <f t="shared" si="4"/>
        <v>-2500000</v>
      </c>
      <c r="G7" s="50">
        <f t="shared" si="1"/>
        <v>-0.41666666666666669</v>
      </c>
      <c r="H7" s="28"/>
      <c r="I7" s="28">
        <v>-2500000</v>
      </c>
    </row>
    <row r="8" spans="1:9" ht="12.75" customHeight="1">
      <c r="A8" s="23">
        <v>315</v>
      </c>
      <c r="B8" s="36" t="s">
        <v>211</v>
      </c>
      <c r="C8" s="49">
        <v>850000</v>
      </c>
      <c r="D8" s="37">
        <v>616000</v>
      </c>
      <c r="E8" s="49">
        <f t="shared" si="3"/>
        <v>1316000</v>
      </c>
      <c r="F8" s="49">
        <f t="shared" si="4"/>
        <v>700000</v>
      </c>
      <c r="G8" s="50">
        <f t="shared" si="1"/>
        <v>1.1363636363636365</v>
      </c>
      <c r="H8" s="28"/>
      <c r="I8" s="28">
        <v>700000</v>
      </c>
    </row>
    <row r="9" spans="1:9" ht="12.75" customHeight="1">
      <c r="A9" s="23">
        <v>316</v>
      </c>
      <c r="B9" s="36" t="s">
        <v>212</v>
      </c>
      <c r="C9" s="49">
        <v>0</v>
      </c>
      <c r="D9" s="37">
        <v>0</v>
      </c>
      <c r="E9" s="49">
        <f t="shared" si="3"/>
        <v>0</v>
      </c>
      <c r="F9" s="49">
        <f t="shared" si="4"/>
        <v>0</v>
      </c>
      <c r="G9" s="50">
        <f t="shared" si="1"/>
        <v>0</v>
      </c>
      <c r="H9" s="28"/>
      <c r="I9" s="28"/>
    </row>
    <row r="10" spans="1:9" ht="12.75" customHeight="1">
      <c r="A10" s="23">
        <v>317</v>
      </c>
      <c r="B10" s="36" t="s">
        <v>213</v>
      </c>
      <c r="C10" s="49">
        <v>12370016.210000001</v>
      </c>
      <c r="D10" s="37">
        <v>12865280</v>
      </c>
      <c r="E10" s="49">
        <f t="shared" si="3"/>
        <v>20865280</v>
      </c>
      <c r="F10" s="49">
        <f t="shared" si="4"/>
        <v>8000000</v>
      </c>
      <c r="G10" s="50">
        <f t="shared" si="1"/>
        <v>0.62182867376380457</v>
      </c>
      <c r="H10" s="28"/>
      <c r="I10" s="28">
        <v>8000000</v>
      </c>
    </row>
    <row r="11" spans="1:9" ht="12.75" customHeight="1">
      <c r="A11" s="23">
        <v>318</v>
      </c>
      <c r="B11" s="36" t="s">
        <v>214</v>
      </c>
      <c r="C11" s="49">
        <v>3163780</v>
      </c>
      <c r="D11" s="37">
        <v>167000</v>
      </c>
      <c r="E11" s="49">
        <f t="shared" si="3"/>
        <v>-833000</v>
      </c>
      <c r="F11" s="49">
        <f t="shared" si="4"/>
        <v>-1000000</v>
      </c>
      <c r="G11" s="50">
        <f t="shared" si="1"/>
        <v>-5.9880239520958085</v>
      </c>
      <c r="H11" s="28"/>
      <c r="I11" s="28">
        <v>-1000000</v>
      </c>
    </row>
    <row r="12" spans="1:9" ht="12.75" customHeight="1">
      <c r="A12" s="23">
        <v>319</v>
      </c>
      <c r="B12" s="36" t="s">
        <v>215</v>
      </c>
      <c r="C12" s="49">
        <v>1071118</v>
      </c>
      <c r="D12" s="37">
        <v>1421513</v>
      </c>
      <c r="E12" s="49">
        <f t="shared" si="3"/>
        <v>1421513</v>
      </c>
      <c r="F12" s="49">
        <f t="shared" si="4"/>
        <v>0</v>
      </c>
      <c r="G12" s="50">
        <f t="shared" si="1"/>
        <v>0</v>
      </c>
      <c r="H12" s="28"/>
      <c r="I12" s="28"/>
    </row>
    <row r="13" spans="1:9" ht="12.75" customHeight="1">
      <c r="A13" s="18">
        <v>3200</v>
      </c>
      <c r="B13" s="35" t="s">
        <v>216</v>
      </c>
      <c r="C13" s="20">
        <v>183328057.44</v>
      </c>
      <c r="D13" s="20">
        <v>63868098</v>
      </c>
      <c r="E13" s="20">
        <f t="shared" ref="E13:F13" si="5">SUM(E14:E22)</f>
        <v>198061098</v>
      </c>
      <c r="F13" s="20">
        <f t="shared" si="5"/>
        <v>134193000</v>
      </c>
      <c r="G13" s="21">
        <f t="shared" si="1"/>
        <v>2.1010959180278079</v>
      </c>
      <c r="H13" s="22">
        <f t="shared" ref="H13:I13" si="6">SUM(H14:H22)</f>
        <v>0</v>
      </c>
      <c r="I13" s="22">
        <f t="shared" si="6"/>
        <v>134193000</v>
      </c>
    </row>
    <row r="14" spans="1:9" ht="12.75" customHeight="1">
      <c r="A14" s="23">
        <v>321</v>
      </c>
      <c r="B14" s="36" t="s">
        <v>217</v>
      </c>
      <c r="C14" s="49">
        <v>0</v>
      </c>
      <c r="D14" s="37">
        <v>0</v>
      </c>
      <c r="E14" s="49">
        <f t="shared" ref="E14:E22" si="7">IF(H14=0,+D14+I14,H14)</f>
        <v>0</v>
      </c>
      <c r="F14" s="49">
        <f t="shared" ref="F14:F22" si="8">E14-D14</f>
        <v>0</v>
      </c>
      <c r="G14" s="50">
        <f t="shared" si="1"/>
        <v>0</v>
      </c>
      <c r="H14" s="28"/>
      <c r="I14" s="28"/>
    </row>
    <row r="15" spans="1:9" ht="12.75" customHeight="1">
      <c r="A15" s="23">
        <v>322</v>
      </c>
      <c r="B15" s="36" t="s">
        <v>218</v>
      </c>
      <c r="C15" s="49">
        <v>12000000</v>
      </c>
      <c r="D15" s="37">
        <v>10000000</v>
      </c>
      <c r="E15" s="49">
        <f t="shared" si="7"/>
        <v>10000000</v>
      </c>
      <c r="F15" s="49">
        <f t="shared" si="8"/>
        <v>0</v>
      </c>
      <c r="G15" s="50">
        <f t="shared" si="1"/>
        <v>0</v>
      </c>
      <c r="H15" s="28"/>
      <c r="I15" s="28"/>
    </row>
    <row r="16" spans="1:9" ht="15" customHeight="1">
      <c r="A16" s="23">
        <v>323</v>
      </c>
      <c r="B16" s="36" t="s">
        <v>219</v>
      </c>
      <c r="C16" s="49">
        <v>81921057.439999998</v>
      </c>
      <c r="D16" s="37">
        <v>34703860</v>
      </c>
      <c r="E16" s="49">
        <f t="shared" si="7"/>
        <v>158203860</v>
      </c>
      <c r="F16" s="49">
        <f t="shared" si="8"/>
        <v>123500000</v>
      </c>
      <c r="G16" s="50">
        <f t="shared" si="1"/>
        <v>3.5586819448902802</v>
      </c>
      <c r="H16" s="28"/>
      <c r="I16" s="28">
        <v>123500000</v>
      </c>
    </row>
    <row r="17" spans="1:9" ht="12.75" customHeight="1">
      <c r="A17" s="23">
        <v>324</v>
      </c>
      <c r="B17" s="36" t="s">
        <v>220</v>
      </c>
      <c r="C17" s="49">
        <v>0</v>
      </c>
      <c r="D17" s="37">
        <v>0</v>
      </c>
      <c r="E17" s="49">
        <f t="shared" si="7"/>
        <v>0</v>
      </c>
      <c r="F17" s="49">
        <f t="shared" si="8"/>
        <v>0</v>
      </c>
      <c r="G17" s="50">
        <f t="shared" si="1"/>
        <v>0</v>
      </c>
      <c r="H17" s="28"/>
      <c r="I17" s="28"/>
    </row>
    <row r="18" spans="1:9" ht="12.75" customHeight="1">
      <c r="A18" s="23">
        <v>325</v>
      </c>
      <c r="B18" s="36" t="s">
        <v>221</v>
      </c>
      <c r="C18" s="49">
        <v>75600000</v>
      </c>
      <c r="D18" s="37">
        <v>986000</v>
      </c>
      <c r="E18" s="49">
        <f t="shared" si="7"/>
        <v>986000</v>
      </c>
      <c r="F18" s="49">
        <f t="shared" si="8"/>
        <v>0</v>
      </c>
      <c r="G18" s="50">
        <f t="shared" si="1"/>
        <v>0</v>
      </c>
      <c r="H18" s="28"/>
      <c r="I18" s="28"/>
    </row>
    <row r="19" spans="1:9" ht="12.75" customHeight="1">
      <c r="A19" s="23">
        <v>326</v>
      </c>
      <c r="B19" s="36" t="s">
        <v>222</v>
      </c>
      <c r="C19" s="49">
        <v>11800000</v>
      </c>
      <c r="D19" s="37">
        <v>15702358</v>
      </c>
      <c r="E19" s="49">
        <f t="shared" si="7"/>
        <v>15702358</v>
      </c>
      <c r="F19" s="49">
        <f t="shared" si="8"/>
        <v>0</v>
      </c>
      <c r="G19" s="50">
        <f t="shared" si="1"/>
        <v>0</v>
      </c>
      <c r="H19" s="28"/>
      <c r="I19" s="28"/>
    </row>
    <row r="20" spans="1:9" ht="12.75" customHeight="1">
      <c r="A20" s="23">
        <v>327</v>
      </c>
      <c r="B20" s="36" t="s">
        <v>223</v>
      </c>
      <c r="C20" s="49">
        <v>7000</v>
      </c>
      <c r="D20" s="37">
        <v>740000</v>
      </c>
      <c r="E20" s="49">
        <f t="shared" si="7"/>
        <v>11233000</v>
      </c>
      <c r="F20" s="49">
        <f t="shared" si="8"/>
        <v>10493000</v>
      </c>
      <c r="G20" s="50">
        <f t="shared" si="1"/>
        <v>14.179729729729729</v>
      </c>
      <c r="H20" s="28"/>
      <c r="I20" s="28">
        <v>10493000</v>
      </c>
    </row>
    <row r="21" spans="1:9" ht="12.75" customHeight="1">
      <c r="A21" s="23">
        <v>328</v>
      </c>
      <c r="B21" s="36" t="s">
        <v>224</v>
      </c>
      <c r="C21" s="49">
        <v>0</v>
      </c>
      <c r="D21" s="37">
        <v>0</v>
      </c>
      <c r="E21" s="49">
        <f t="shared" si="7"/>
        <v>0</v>
      </c>
      <c r="F21" s="49">
        <f t="shared" si="8"/>
        <v>0</v>
      </c>
      <c r="G21" s="50">
        <f t="shared" si="1"/>
        <v>0</v>
      </c>
      <c r="H21" s="28"/>
      <c r="I21" s="28"/>
    </row>
    <row r="22" spans="1:9" ht="12.75" customHeight="1">
      <c r="A22" s="23">
        <v>329</v>
      </c>
      <c r="B22" s="36" t="s">
        <v>225</v>
      </c>
      <c r="C22" s="49">
        <v>2000000</v>
      </c>
      <c r="D22" s="37">
        <v>1735880</v>
      </c>
      <c r="E22" s="49">
        <f t="shared" si="7"/>
        <v>1935880</v>
      </c>
      <c r="F22" s="49">
        <f t="shared" si="8"/>
        <v>200000</v>
      </c>
      <c r="G22" s="50">
        <f t="shared" si="1"/>
        <v>0.11521533746572343</v>
      </c>
      <c r="H22" s="28"/>
      <c r="I22" s="28">
        <v>200000</v>
      </c>
    </row>
    <row r="23" spans="1:9" ht="12.75" customHeight="1">
      <c r="A23" s="18">
        <v>3300</v>
      </c>
      <c r="B23" s="35" t="s">
        <v>226</v>
      </c>
      <c r="C23" s="20">
        <v>48615327.600000001</v>
      </c>
      <c r="D23" s="20">
        <v>51139318</v>
      </c>
      <c r="E23" s="20">
        <f t="shared" ref="E23:F23" si="9">SUM(E24:E32)</f>
        <v>89789318</v>
      </c>
      <c r="F23" s="20">
        <f t="shared" si="9"/>
        <v>38650000</v>
      </c>
      <c r="G23" s="21">
        <f t="shared" si="1"/>
        <v>0.7557785577038787</v>
      </c>
      <c r="H23" s="22">
        <f t="shared" ref="H23:I23" si="10">SUM(H24:H32)</f>
        <v>0</v>
      </c>
      <c r="I23" s="22">
        <f t="shared" si="10"/>
        <v>38650000</v>
      </c>
    </row>
    <row r="24" spans="1:9" ht="12.75" customHeight="1">
      <c r="A24" s="23">
        <v>331</v>
      </c>
      <c r="B24" s="36" t="s">
        <v>227</v>
      </c>
      <c r="C24" s="49">
        <v>17315328</v>
      </c>
      <c r="D24" s="37">
        <v>7020000</v>
      </c>
      <c r="E24" s="49">
        <f t="shared" ref="E24:E32" si="11">IF(H24=0,+D24+I24,H24)</f>
        <v>37520000</v>
      </c>
      <c r="F24" s="49">
        <f t="shared" ref="F24:F32" si="12">E24-D24</f>
        <v>30500000</v>
      </c>
      <c r="G24" s="50">
        <f t="shared" si="1"/>
        <v>4.3447293447293447</v>
      </c>
      <c r="H24" s="28"/>
      <c r="I24" s="28">
        <v>30500000</v>
      </c>
    </row>
    <row r="25" spans="1:9">
      <c r="A25" s="23">
        <v>332</v>
      </c>
      <c r="B25" s="36" t="s">
        <v>228</v>
      </c>
      <c r="C25" s="49">
        <v>1800000</v>
      </c>
      <c r="D25" s="37">
        <v>0</v>
      </c>
      <c r="E25" s="49">
        <f t="shared" si="11"/>
        <v>850000</v>
      </c>
      <c r="F25" s="49">
        <f t="shared" si="12"/>
        <v>850000</v>
      </c>
      <c r="G25" s="50">
        <f t="shared" si="1"/>
        <v>1</v>
      </c>
      <c r="H25" s="28"/>
      <c r="I25" s="28">
        <v>850000</v>
      </c>
    </row>
    <row r="26" spans="1:9" ht="25.5" customHeight="1">
      <c r="A26" s="23">
        <v>333</v>
      </c>
      <c r="B26" s="36" t="s">
        <v>229</v>
      </c>
      <c r="C26" s="49">
        <v>11000000</v>
      </c>
      <c r="D26" s="37">
        <v>3670000</v>
      </c>
      <c r="E26" s="49">
        <f t="shared" si="11"/>
        <v>8670000</v>
      </c>
      <c r="F26" s="49">
        <f t="shared" si="12"/>
        <v>5000000</v>
      </c>
      <c r="G26" s="50">
        <f t="shared" si="1"/>
        <v>1.3623978201634876</v>
      </c>
      <c r="H26" s="28"/>
      <c r="I26" s="28">
        <v>5000000</v>
      </c>
    </row>
    <row r="27" spans="1:9" ht="12.75" customHeight="1">
      <c r="A27" s="23">
        <v>334</v>
      </c>
      <c r="B27" s="36" t="s">
        <v>230</v>
      </c>
      <c r="C27" s="49">
        <v>2000000</v>
      </c>
      <c r="D27" s="37">
        <v>19390000</v>
      </c>
      <c r="E27" s="49">
        <f t="shared" si="11"/>
        <v>20490000</v>
      </c>
      <c r="F27" s="49">
        <f t="shared" si="12"/>
        <v>1100000</v>
      </c>
      <c r="G27" s="50">
        <f t="shared" si="1"/>
        <v>5.6730273336771532E-2</v>
      </c>
      <c r="H27" s="28"/>
      <c r="I27" s="28">
        <v>1100000</v>
      </c>
    </row>
    <row r="28" spans="1:9" ht="12.75" customHeight="1">
      <c r="A28" s="23">
        <v>335</v>
      </c>
      <c r="B28" s="36" t="s">
        <v>231</v>
      </c>
      <c r="C28" s="49"/>
      <c r="D28" s="37">
        <v>0</v>
      </c>
      <c r="E28" s="49">
        <f t="shared" si="11"/>
        <v>0</v>
      </c>
      <c r="F28" s="49">
        <f t="shared" si="12"/>
        <v>0</v>
      </c>
      <c r="G28" s="50">
        <f t="shared" si="1"/>
        <v>0</v>
      </c>
      <c r="H28" s="28"/>
      <c r="I28" s="28"/>
    </row>
    <row r="29" spans="1:9" ht="12.75" customHeight="1">
      <c r="A29" s="23">
        <v>336</v>
      </c>
      <c r="B29" s="36" t="s">
        <v>232</v>
      </c>
      <c r="C29" s="49">
        <v>8000000</v>
      </c>
      <c r="D29" s="37">
        <v>7025310</v>
      </c>
      <c r="E29" s="49">
        <f t="shared" si="11"/>
        <v>6025310</v>
      </c>
      <c r="F29" s="49">
        <f t="shared" si="12"/>
        <v>-1000000</v>
      </c>
      <c r="G29" s="50">
        <f t="shared" si="1"/>
        <v>-0.14234247314353388</v>
      </c>
      <c r="H29" s="28"/>
      <c r="I29" s="28">
        <v>-1000000</v>
      </c>
    </row>
    <row r="30" spans="1:9" ht="12.75" customHeight="1">
      <c r="A30" s="23">
        <v>337</v>
      </c>
      <c r="B30" s="36" t="s">
        <v>233</v>
      </c>
      <c r="C30" s="49">
        <v>0</v>
      </c>
      <c r="D30" s="37">
        <v>0</v>
      </c>
      <c r="E30" s="49">
        <f t="shared" si="11"/>
        <v>0</v>
      </c>
      <c r="F30" s="49">
        <f t="shared" si="12"/>
        <v>0</v>
      </c>
      <c r="G30" s="50">
        <f t="shared" si="1"/>
        <v>0</v>
      </c>
      <c r="H30" s="28"/>
      <c r="I30" s="28"/>
    </row>
    <row r="31" spans="1:9" ht="12.75" customHeight="1">
      <c r="A31" s="23">
        <v>338</v>
      </c>
      <c r="B31" s="36" t="s">
        <v>234</v>
      </c>
      <c r="C31" s="49">
        <v>0</v>
      </c>
      <c r="D31" s="37">
        <v>0</v>
      </c>
      <c r="E31" s="49">
        <f t="shared" si="11"/>
        <v>0</v>
      </c>
      <c r="F31" s="49">
        <f t="shared" si="12"/>
        <v>0</v>
      </c>
      <c r="G31" s="50">
        <f t="shared" si="1"/>
        <v>0</v>
      </c>
      <c r="H31" s="28"/>
      <c r="I31" s="28"/>
    </row>
    <row r="32" spans="1:9" ht="12.75" customHeight="1">
      <c r="A32" s="23">
        <v>339</v>
      </c>
      <c r="B32" s="36" t="s">
        <v>235</v>
      </c>
      <c r="C32" s="49">
        <v>8500000</v>
      </c>
      <c r="D32" s="37">
        <v>14034008</v>
      </c>
      <c r="E32" s="49">
        <f t="shared" si="11"/>
        <v>16234008</v>
      </c>
      <c r="F32" s="49">
        <f t="shared" si="12"/>
        <v>2200000</v>
      </c>
      <c r="G32" s="50">
        <f t="shared" si="1"/>
        <v>0.15676205970525312</v>
      </c>
      <c r="H32" s="28"/>
      <c r="I32" s="28">
        <v>2200000</v>
      </c>
    </row>
    <row r="33" spans="1:9" ht="12.75" customHeight="1">
      <c r="A33" s="18">
        <v>3400</v>
      </c>
      <c r="B33" s="35" t="s">
        <v>236</v>
      </c>
      <c r="C33" s="20">
        <v>25750000</v>
      </c>
      <c r="D33" s="20">
        <v>31803900</v>
      </c>
      <c r="E33" s="20">
        <f t="shared" ref="E33:F33" si="13">SUM(E34:E42)</f>
        <v>31703900</v>
      </c>
      <c r="F33" s="20">
        <f t="shared" si="13"/>
        <v>-100000</v>
      </c>
      <c r="G33" s="21">
        <f t="shared" si="1"/>
        <v>-3.1442684702190611E-3</v>
      </c>
      <c r="H33" s="22">
        <f t="shared" ref="H33:I33" si="14">SUM(H34:H42)</f>
        <v>0</v>
      </c>
      <c r="I33" s="22">
        <f t="shared" si="14"/>
        <v>-100000</v>
      </c>
    </row>
    <row r="34" spans="1:9" ht="12.75" customHeight="1">
      <c r="A34" s="23">
        <v>341</v>
      </c>
      <c r="B34" s="36" t="s">
        <v>237</v>
      </c>
      <c r="C34" s="49">
        <v>10000000</v>
      </c>
      <c r="D34" s="37">
        <v>9000000</v>
      </c>
      <c r="E34" s="49">
        <f t="shared" ref="E34:E42" si="15">IF(H34=0,+D34+I34,H34)</f>
        <v>9000000</v>
      </c>
      <c r="F34" s="49">
        <f t="shared" ref="F34:F42" si="16">E34-D34</f>
        <v>0</v>
      </c>
      <c r="G34" s="50">
        <f t="shared" si="1"/>
        <v>0</v>
      </c>
      <c r="H34" s="28"/>
      <c r="I34" s="28"/>
    </row>
    <row r="35" spans="1:9" ht="12.75" customHeight="1">
      <c r="A35" s="23">
        <v>342</v>
      </c>
      <c r="B35" s="36" t="s">
        <v>238</v>
      </c>
      <c r="C35" s="49">
        <v>0</v>
      </c>
      <c r="D35" s="37">
        <v>0</v>
      </c>
      <c r="E35" s="49">
        <f t="shared" si="15"/>
        <v>0</v>
      </c>
      <c r="F35" s="49">
        <f t="shared" si="16"/>
        <v>0</v>
      </c>
      <c r="G35" s="50">
        <f t="shared" si="1"/>
        <v>0</v>
      </c>
      <c r="H35" s="28"/>
      <c r="I35" s="28"/>
    </row>
    <row r="36" spans="1:9" ht="12.75" customHeight="1">
      <c r="A36" s="23">
        <v>343</v>
      </c>
      <c r="B36" s="36" t="s">
        <v>239</v>
      </c>
      <c r="C36" s="49">
        <v>100000</v>
      </c>
      <c r="D36" s="37">
        <v>0</v>
      </c>
      <c r="E36" s="49">
        <f t="shared" si="15"/>
        <v>0</v>
      </c>
      <c r="F36" s="49">
        <f t="shared" si="16"/>
        <v>0</v>
      </c>
      <c r="G36" s="50">
        <f t="shared" si="1"/>
        <v>0</v>
      </c>
      <c r="H36" s="28"/>
      <c r="I36" s="28"/>
    </row>
    <row r="37" spans="1:9" ht="12.75" customHeight="1">
      <c r="A37" s="23">
        <v>344</v>
      </c>
      <c r="B37" s="36" t="s">
        <v>240</v>
      </c>
      <c r="C37" s="49">
        <v>450000</v>
      </c>
      <c r="D37" s="37">
        <v>0</v>
      </c>
      <c r="E37" s="49">
        <f t="shared" si="15"/>
        <v>0</v>
      </c>
      <c r="F37" s="49">
        <f t="shared" si="16"/>
        <v>0</v>
      </c>
      <c r="G37" s="50">
        <f t="shared" si="1"/>
        <v>0</v>
      </c>
      <c r="H37" s="28"/>
      <c r="I37" s="28"/>
    </row>
    <row r="38" spans="1:9" ht="12.75" customHeight="1">
      <c r="A38" s="30">
        <v>345</v>
      </c>
      <c r="B38" s="51" t="s">
        <v>241</v>
      </c>
      <c r="C38" s="49">
        <v>15000000</v>
      </c>
      <c r="D38" s="37">
        <v>14587500</v>
      </c>
      <c r="E38" s="49">
        <f t="shared" si="15"/>
        <v>14587500</v>
      </c>
      <c r="F38" s="49">
        <f t="shared" si="16"/>
        <v>0</v>
      </c>
      <c r="G38" s="50">
        <f t="shared" si="1"/>
        <v>0</v>
      </c>
      <c r="H38" s="28"/>
      <c r="I38" s="28"/>
    </row>
    <row r="39" spans="1:9" ht="12.75" customHeight="1">
      <c r="A39" s="23">
        <v>346</v>
      </c>
      <c r="B39" s="36" t="s">
        <v>242</v>
      </c>
      <c r="C39" s="49">
        <v>0</v>
      </c>
      <c r="D39" s="37">
        <v>5000000</v>
      </c>
      <c r="E39" s="49">
        <f t="shared" si="15"/>
        <v>5000000</v>
      </c>
      <c r="F39" s="49">
        <f t="shared" si="16"/>
        <v>0</v>
      </c>
      <c r="G39" s="50">
        <f t="shared" si="1"/>
        <v>0</v>
      </c>
      <c r="H39" s="28"/>
      <c r="I39" s="28"/>
    </row>
    <row r="40" spans="1:9">
      <c r="A40" s="23">
        <v>347</v>
      </c>
      <c r="B40" s="36" t="s">
        <v>243</v>
      </c>
      <c r="C40" s="49">
        <v>200000</v>
      </c>
      <c r="D40" s="37">
        <v>3216400</v>
      </c>
      <c r="E40" s="49">
        <f t="shared" si="15"/>
        <v>3116400</v>
      </c>
      <c r="F40" s="49">
        <f t="shared" si="16"/>
        <v>-100000</v>
      </c>
      <c r="G40" s="50">
        <f t="shared" si="1"/>
        <v>-3.1090660365626167E-2</v>
      </c>
      <c r="H40" s="28"/>
      <c r="I40" s="28">
        <v>-100000</v>
      </c>
    </row>
    <row r="41" spans="1:9" ht="12.75" customHeight="1">
      <c r="A41" s="23">
        <v>348</v>
      </c>
      <c r="B41" s="36" t="s">
        <v>244</v>
      </c>
      <c r="C41" s="49">
        <v>0</v>
      </c>
      <c r="D41" s="37">
        <v>0</v>
      </c>
      <c r="E41" s="49">
        <f t="shared" si="15"/>
        <v>0</v>
      </c>
      <c r="F41" s="49">
        <f t="shared" si="16"/>
        <v>0</v>
      </c>
      <c r="G41" s="50">
        <f t="shared" si="1"/>
        <v>0</v>
      </c>
      <c r="H41" s="28"/>
      <c r="I41" s="28"/>
    </row>
    <row r="42" spans="1:9" ht="12.75" customHeight="1">
      <c r="A42" s="23">
        <v>349</v>
      </c>
      <c r="B42" s="36" t="s">
        <v>245</v>
      </c>
      <c r="C42" s="49">
        <v>0</v>
      </c>
      <c r="D42" s="37">
        <v>0</v>
      </c>
      <c r="E42" s="49">
        <f t="shared" si="15"/>
        <v>0</v>
      </c>
      <c r="F42" s="49">
        <f t="shared" si="16"/>
        <v>0</v>
      </c>
      <c r="G42" s="50">
        <f t="shared" si="1"/>
        <v>0</v>
      </c>
      <c r="H42" s="28"/>
      <c r="I42" s="28"/>
    </row>
    <row r="43" spans="1:9" ht="25.5" customHeight="1">
      <c r="A43" s="18">
        <v>3500</v>
      </c>
      <c r="B43" s="35" t="s">
        <v>246</v>
      </c>
      <c r="C43" s="20">
        <v>60203000</v>
      </c>
      <c r="D43" s="20">
        <v>54914003</v>
      </c>
      <c r="E43" s="20">
        <f t="shared" ref="E43:F43" si="17">SUM(E44:E52)</f>
        <v>60414003</v>
      </c>
      <c r="F43" s="20">
        <f t="shared" si="17"/>
        <v>5500000</v>
      </c>
      <c r="G43" s="21">
        <f t="shared" si="1"/>
        <v>0.10015660304348965</v>
      </c>
      <c r="H43" s="22">
        <f t="shared" ref="H43:I43" si="18">SUM(H44:H52)</f>
        <v>0</v>
      </c>
      <c r="I43" s="22">
        <f t="shared" si="18"/>
        <v>5500000</v>
      </c>
    </row>
    <row r="44" spans="1:9" ht="12.75" customHeight="1">
      <c r="A44" s="30">
        <v>351</v>
      </c>
      <c r="B44" s="51" t="s">
        <v>247</v>
      </c>
      <c r="C44" s="25">
        <v>4800000</v>
      </c>
      <c r="D44" s="37">
        <v>6034000</v>
      </c>
      <c r="E44" s="49">
        <f t="shared" ref="E44:E52" si="19">IF(H44=0,+D44+I44,H44)</f>
        <v>6034000</v>
      </c>
      <c r="F44" s="49">
        <f t="shared" ref="F44:F52" si="20">E44-D44</f>
        <v>0</v>
      </c>
      <c r="G44" s="50">
        <f t="shared" si="1"/>
        <v>0</v>
      </c>
      <c r="H44" s="28"/>
      <c r="I44" s="28"/>
    </row>
    <row r="45" spans="1:9" ht="25.5" customHeight="1">
      <c r="A45" s="23">
        <v>352</v>
      </c>
      <c r="B45" s="36" t="s">
        <v>248</v>
      </c>
      <c r="C45" s="49">
        <v>320000</v>
      </c>
      <c r="D45" s="37">
        <v>869000</v>
      </c>
      <c r="E45" s="49">
        <f t="shared" si="19"/>
        <v>869000</v>
      </c>
      <c r="F45" s="49">
        <f t="shared" si="20"/>
        <v>0</v>
      </c>
      <c r="G45" s="50">
        <f t="shared" si="1"/>
        <v>0</v>
      </c>
      <c r="H45" s="28"/>
      <c r="I45" s="28"/>
    </row>
    <row r="46" spans="1:9" ht="25.5" customHeight="1">
      <c r="A46" s="30">
        <v>353</v>
      </c>
      <c r="B46" s="51" t="s">
        <v>249</v>
      </c>
      <c r="C46" s="25">
        <v>9230000</v>
      </c>
      <c r="D46" s="52">
        <v>5976000</v>
      </c>
      <c r="E46" s="25">
        <f t="shared" si="19"/>
        <v>3476000</v>
      </c>
      <c r="F46" s="25">
        <f t="shared" si="20"/>
        <v>-2500000</v>
      </c>
      <c r="G46" s="33">
        <f t="shared" si="1"/>
        <v>-0.4183400267737617</v>
      </c>
      <c r="H46" s="28"/>
      <c r="I46" s="28">
        <v>-2500000</v>
      </c>
    </row>
    <row r="47" spans="1:9" ht="25.5" customHeight="1">
      <c r="A47" s="23">
        <v>354</v>
      </c>
      <c r="B47" s="36" t="s">
        <v>250</v>
      </c>
      <c r="C47" s="49">
        <v>3000</v>
      </c>
      <c r="D47" s="37">
        <v>25000</v>
      </c>
      <c r="E47" s="49">
        <f t="shared" si="19"/>
        <v>25000</v>
      </c>
      <c r="F47" s="49">
        <f t="shared" si="20"/>
        <v>0</v>
      </c>
      <c r="G47" s="50">
        <f t="shared" si="1"/>
        <v>0</v>
      </c>
      <c r="H47" s="28"/>
      <c r="I47" s="28"/>
    </row>
    <row r="48" spans="1:9" ht="12.75" customHeight="1">
      <c r="A48" s="23">
        <v>355</v>
      </c>
      <c r="B48" s="36" t="s">
        <v>251</v>
      </c>
      <c r="C48" s="49">
        <v>11000000</v>
      </c>
      <c r="D48" s="37">
        <v>19934355</v>
      </c>
      <c r="E48" s="49">
        <f t="shared" si="19"/>
        <v>25934355</v>
      </c>
      <c r="F48" s="49">
        <f t="shared" si="20"/>
        <v>6000000</v>
      </c>
      <c r="G48" s="50">
        <f t="shared" si="1"/>
        <v>0.30098791759251803</v>
      </c>
      <c r="H48" s="28"/>
      <c r="I48" s="28">
        <v>6000000</v>
      </c>
    </row>
    <row r="49" spans="1:9" ht="12.75" customHeight="1">
      <c r="A49" s="23">
        <v>356</v>
      </c>
      <c r="B49" s="36" t="s">
        <v>252</v>
      </c>
      <c r="C49" s="49">
        <v>0</v>
      </c>
      <c r="D49" s="37">
        <v>225000</v>
      </c>
      <c r="E49" s="49">
        <f t="shared" si="19"/>
        <v>225000</v>
      </c>
      <c r="F49" s="49">
        <f t="shared" si="20"/>
        <v>0</v>
      </c>
      <c r="G49" s="50">
        <f t="shared" si="1"/>
        <v>0</v>
      </c>
      <c r="H49" s="28"/>
      <c r="I49" s="28"/>
    </row>
    <row r="50" spans="1:9" ht="12.75" customHeight="1">
      <c r="A50" s="23">
        <v>357</v>
      </c>
      <c r="B50" s="36" t="s">
        <v>253</v>
      </c>
      <c r="C50" s="49">
        <v>25710000</v>
      </c>
      <c r="D50" s="37">
        <v>16400000</v>
      </c>
      <c r="E50" s="49">
        <f t="shared" si="19"/>
        <v>10400000</v>
      </c>
      <c r="F50" s="49">
        <f t="shared" si="20"/>
        <v>-6000000</v>
      </c>
      <c r="G50" s="50">
        <f t="shared" si="1"/>
        <v>-0.36585365853658536</v>
      </c>
      <c r="H50" s="28"/>
      <c r="I50" s="28">
        <v>-6000000</v>
      </c>
    </row>
    <row r="51" spans="1:9" ht="12.75" customHeight="1">
      <c r="A51" s="23">
        <v>358</v>
      </c>
      <c r="B51" s="36" t="s">
        <v>254</v>
      </c>
      <c r="C51" s="49">
        <v>7800000</v>
      </c>
      <c r="D51" s="37">
        <v>3861648</v>
      </c>
      <c r="E51" s="49">
        <f t="shared" si="19"/>
        <v>11861648</v>
      </c>
      <c r="F51" s="49">
        <f t="shared" si="20"/>
        <v>8000000</v>
      </c>
      <c r="G51" s="50">
        <f t="shared" si="1"/>
        <v>2.0716543817561828</v>
      </c>
      <c r="H51" s="28"/>
      <c r="I51" s="28">
        <v>8000000</v>
      </c>
    </row>
    <row r="52" spans="1:9" ht="12.75" customHeight="1">
      <c r="A52" s="23">
        <v>359</v>
      </c>
      <c r="B52" s="36" t="s">
        <v>255</v>
      </c>
      <c r="C52" s="49">
        <v>1340000</v>
      </c>
      <c r="D52" s="37">
        <v>1589000</v>
      </c>
      <c r="E52" s="49">
        <f t="shared" si="19"/>
        <v>1589000</v>
      </c>
      <c r="F52" s="49">
        <f t="shared" si="20"/>
        <v>0</v>
      </c>
      <c r="G52" s="50">
        <f t="shared" si="1"/>
        <v>0</v>
      </c>
      <c r="H52" s="28"/>
      <c r="I52" s="28"/>
    </row>
    <row r="53" spans="1:9" ht="12.75" customHeight="1">
      <c r="A53" s="18">
        <v>3600</v>
      </c>
      <c r="B53" s="35" t="s">
        <v>256</v>
      </c>
      <c r="C53" s="20">
        <v>74819771</v>
      </c>
      <c r="D53" s="20">
        <v>39575448</v>
      </c>
      <c r="E53" s="20">
        <f t="shared" ref="E53:F53" si="21">SUM(E54:E60)</f>
        <v>55575448</v>
      </c>
      <c r="F53" s="20">
        <f t="shared" si="21"/>
        <v>16000000</v>
      </c>
      <c r="G53" s="21">
        <f t="shared" si="1"/>
        <v>0.40429106450039426</v>
      </c>
      <c r="H53" s="22">
        <f t="shared" ref="H53:I53" si="22">SUM(H54:H60)</f>
        <v>0</v>
      </c>
      <c r="I53" s="22">
        <f t="shared" si="22"/>
        <v>16000000</v>
      </c>
    </row>
    <row r="54" spans="1:9" ht="25.5" customHeight="1">
      <c r="A54" s="23">
        <v>361</v>
      </c>
      <c r="B54" s="36" t="s">
        <v>257</v>
      </c>
      <c r="C54" s="49">
        <v>64673033</v>
      </c>
      <c r="D54" s="37">
        <v>33000000</v>
      </c>
      <c r="E54" s="49">
        <f t="shared" ref="E54:E60" si="23">IF(H54=0,+D54+I54,H54)</f>
        <v>55000000</v>
      </c>
      <c r="F54" s="49">
        <f t="shared" ref="F54:F60" si="24">E54-D54</f>
        <v>22000000</v>
      </c>
      <c r="G54" s="50">
        <f t="shared" si="1"/>
        <v>0.66666666666666663</v>
      </c>
      <c r="H54" s="28"/>
      <c r="I54" s="28">
        <v>22000000</v>
      </c>
    </row>
    <row r="55" spans="1:9" ht="25.5" customHeight="1">
      <c r="A55" s="23">
        <v>362</v>
      </c>
      <c r="B55" s="36" t="s">
        <v>258</v>
      </c>
      <c r="C55" s="49">
        <v>1417000</v>
      </c>
      <c r="D55" s="37">
        <v>0</v>
      </c>
      <c r="E55" s="49">
        <f t="shared" si="23"/>
        <v>-1000000</v>
      </c>
      <c r="F55" s="49">
        <f t="shared" si="24"/>
        <v>-1000000</v>
      </c>
      <c r="G55" s="50">
        <f t="shared" si="1"/>
        <v>1</v>
      </c>
      <c r="H55" s="28"/>
      <c r="I55" s="28">
        <v>-1000000</v>
      </c>
    </row>
    <row r="56" spans="1:9" ht="12.75" customHeight="1">
      <c r="A56" s="23">
        <v>363</v>
      </c>
      <c r="B56" s="36" t="s">
        <v>259</v>
      </c>
      <c r="C56" s="49">
        <v>3166857</v>
      </c>
      <c r="D56" s="37">
        <v>3150448</v>
      </c>
      <c r="E56" s="49">
        <f t="shared" si="23"/>
        <v>2150448</v>
      </c>
      <c r="F56" s="49">
        <f t="shared" si="24"/>
        <v>-1000000</v>
      </c>
      <c r="G56" s="50">
        <f t="shared" si="1"/>
        <v>-0.31741517396890856</v>
      </c>
      <c r="H56" s="28"/>
      <c r="I56" s="28">
        <v>-1000000</v>
      </c>
    </row>
    <row r="57" spans="1:9" ht="12.75" customHeight="1">
      <c r="A57" s="23">
        <v>364</v>
      </c>
      <c r="B57" s="36" t="s">
        <v>260</v>
      </c>
      <c r="C57" s="49">
        <v>150000</v>
      </c>
      <c r="D57" s="37">
        <v>125000</v>
      </c>
      <c r="E57" s="49">
        <f t="shared" si="23"/>
        <v>125000</v>
      </c>
      <c r="F57" s="49">
        <f t="shared" si="24"/>
        <v>0</v>
      </c>
      <c r="G57" s="50">
        <f t="shared" si="1"/>
        <v>0</v>
      </c>
      <c r="H57" s="28"/>
      <c r="I57" s="28"/>
    </row>
    <row r="58" spans="1:9" ht="12.75" customHeight="1">
      <c r="A58" s="23">
        <v>365</v>
      </c>
      <c r="B58" s="36" t="s">
        <v>261</v>
      </c>
      <c r="C58" s="49">
        <v>0</v>
      </c>
      <c r="D58" s="37">
        <v>0</v>
      </c>
      <c r="E58" s="49">
        <f t="shared" si="23"/>
        <v>0</v>
      </c>
      <c r="F58" s="49">
        <f t="shared" si="24"/>
        <v>0</v>
      </c>
      <c r="G58" s="50">
        <f t="shared" si="1"/>
        <v>0</v>
      </c>
      <c r="H58" s="28"/>
      <c r="I58" s="28"/>
    </row>
    <row r="59" spans="1:9" ht="12.75" customHeight="1">
      <c r="A59" s="23">
        <v>366</v>
      </c>
      <c r="B59" s="36" t="s">
        <v>262</v>
      </c>
      <c r="C59" s="49">
        <v>5082891</v>
      </c>
      <c r="D59" s="37">
        <v>3000000</v>
      </c>
      <c r="E59" s="49">
        <f t="shared" si="23"/>
        <v>-1000000</v>
      </c>
      <c r="F59" s="49">
        <f t="shared" si="24"/>
        <v>-4000000</v>
      </c>
      <c r="G59" s="50">
        <f t="shared" si="1"/>
        <v>-1.3333333333333333</v>
      </c>
      <c r="H59" s="28"/>
      <c r="I59" s="28">
        <v>-4000000</v>
      </c>
    </row>
    <row r="60" spans="1:9" ht="12.75" customHeight="1">
      <c r="A60" s="23">
        <v>369</v>
      </c>
      <c r="B60" s="36" t="s">
        <v>263</v>
      </c>
      <c r="C60" s="49">
        <v>329990.40000000002</v>
      </c>
      <c r="D60" s="37">
        <v>300000</v>
      </c>
      <c r="E60" s="49">
        <f t="shared" si="23"/>
        <v>300000</v>
      </c>
      <c r="F60" s="49">
        <f t="shared" si="24"/>
        <v>0</v>
      </c>
      <c r="G60" s="50">
        <f t="shared" si="1"/>
        <v>0</v>
      </c>
      <c r="H60" s="28"/>
      <c r="I60" s="28"/>
    </row>
    <row r="61" spans="1:9" ht="12.75" customHeight="1">
      <c r="A61" s="18">
        <v>3700</v>
      </c>
      <c r="B61" s="35" t="s">
        <v>264</v>
      </c>
      <c r="C61" s="20">
        <v>910000</v>
      </c>
      <c r="D61" s="20">
        <v>1617500</v>
      </c>
      <c r="E61" s="20">
        <f t="shared" ref="E61:F61" si="25">SUM(E62:E70)</f>
        <v>1617500</v>
      </c>
      <c r="F61" s="20">
        <f t="shared" si="25"/>
        <v>0</v>
      </c>
      <c r="G61" s="21">
        <f t="shared" si="1"/>
        <v>0</v>
      </c>
      <c r="H61" s="22">
        <f t="shared" ref="H61:I61" si="26">SUM(H62:H70)</f>
        <v>0</v>
      </c>
      <c r="I61" s="22">
        <f t="shared" si="26"/>
        <v>0</v>
      </c>
    </row>
    <row r="62" spans="1:9" ht="12.75" customHeight="1">
      <c r="A62" s="23">
        <v>371</v>
      </c>
      <c r="B62" s="36" t="s">
        <v>265</v>
      </c>
      <c r="C62" s="49">
        <v>450000</v>
      </c>
      <c r="D62" s="37">
        <v>471000</v>
      </c>
      <c r="E62" s="49">
        <f t="shared" ref="E62:E70" si="27">IF(H62=0,+D62+I62,H62)</f>
        <v>471000</v>
      </c>
      <c r="F62" s="49">
        <f t="shared" ref="F62:F70" si="28">E62-D62</f>
        <v>0</v>
      </c>
      <c r="G62" s="50">
        <f t="shared" si="1"/>
        <v>0</v>
      </c>
      <c r="H62" s="28"/>
      <c r="I62" s="28"/>
    </row>
    <row r="63" spans="1:9" ht="12.75" customHeight="1">
      <c r="A63" s="23">
        <v>372</v>
      </c>
      <c r="B63" s="36" t="s">
        <v>266</v>
      </c>
      <c r="C63" s="49">
        <v>57000</v>
      </c>
      <c r="D63" s="37">
        <v>155500</v>
      </c>
      <c r="E63" s="49">
        <f t="shared" si="27"/>
        <v>155500</v>
      </c>
      <c r="F63" s="49">
        <f t="shared" si="28"/>
        <v>0</v>
      </c>
      <c r="G63" s="50">
        <f t="shared" si="1"/>
        <v>0</v>
      </c>
      <c r="H63" s="28"/>
      <c r="I63" s="28"/>
    </row>
    <row r="64" spans="1:9" ht="12.75" customHeight="1">
      <c r="A64" s="23">
        <v>373</v>
      </c>
      <c r="B64" s="36" t="s">
        <v>267</v>
      </c>
      <c r="C64" s="49">
        <v>0</v>
      </c>
      <c r="D64" s="37">
        <v>0</v>
      </c>
      <c r="E64" s="49">
        <f t="shared" si="27"/>
        <v>0</v>
      </c>
      <c r="F64" s="49">
        <f t="shared" si="28"/>
        <v>0</v>
      </c>
      <c r="G64" s="50">
        <f t="shared" si="1"/>
        <v>0</v>
      </c>
      <c r="H64" s="28"/>
      <c r="I64" s="28"/>
    </row>
    <row r="65" spans="1:9" ht="12.75" customHeight="1">
      <c r="A65" s="23">
        <v>374</v>
      </c>
      <c r="B65" s="36" t="s">
        <v>268</v>
      </c>
      <c r="C65" s="49">
        <v>0</v>
      </c>
      <c r="D65" s="37">
        <v>35000</v>
      </c>
      <c r="E65" s="49">
        <f t="shared" si="27"/>
        <v>35000</v>
      </c>
      <c r="F65" s="49">
        <f t="shared" si="28"/>
        <v>0</v>
      </c>
      <c r="G65" s="50">
        <f t="shared" si="1"/>
        <v>0</v>
      </c>
      <c r="H65" s="28"/>
      <c r="I65" s="28"/>
    </row>
    <row r="66" spans="1:9" ht="12.75" customHeight="1">
      <c r="A66" s="23">
        <v>375</v>
      </c>
      <c r="B66" s="36" t="s">
        <v>269</v>
      </c>
      <c r="C66" s="49">
        <v>163000</v>
      </c>
      <c r="D66" s="37">
        <v>682000</v>
      </c>
      <c r="E66" s="49">
        <f t="shared" si="27"/>
        <v>682000</v>
      </c>
      <c r="F66" s="49">
        <f t="shared" si="28"/>
        <v>0</v>
      </c>
      <c r="G66" s="50">
        <f t="shared" si="1"/>
        <v>0</v>
      </c>
      <c r="H66" s="28"/>
      <c r="I66" s="28"/>
    </row>
    <row r="67" spans="1:9" ht="12.75" customHeight="1">
      <c r="A67" s="23">
        <v>376</v>
      </c>
      <c r="B67" s="36" t="s">
        <v>270</v>
      </c>
      <c r="C67" s="49">
        <v>189000</v>
      </c>
      <c r="D67" s="37">
        <v>0</v>
      </c>
      <c r="E67" s="49">
        <f t="shared" si="27"/>
        <v>0</v>
      </c>
      <c r="F67" s="49">
        <f t="shared" si="28"/>
        <v>0</v>
      </c>
      <c r="G67" s="50">
        <f t="shared" si="1"/>
        <v>0</v>
      </c>
      <c r="H67" s="28"/>
      <c r="I67" s="28"/>
    </row>
    <row r="68" spans="1:9" ht="12.75" customHeight="1">
      <c r="A68" s="23">
        <v>377</v>
      </c>
      <c r="B68" s="36" t="s">
        <v>271</v>
      </c>
      <c r="C68" s="49">
        <v>0</v>
      </c>
      <c r="D68" s="37">
        <v>0</v>
      </c>
      <c r="E68" s="49">
        <f t="shared" si="27"/>
        <v>0</v>
      </c>
      <c r="F68" s="49">
        <f t="shared" si="28"/>
        <v>0</v>
      </c>
      <c r="G68" s="50">
        <f t="shared" si="1"/>
        <v>0</v>
      </c>
      <c r="H68" s="28"/>
      <c r="I68" s="28"/>
    </row>
    <row r="69" spans="1:9" ht="12.75" customHeight="1">
      <c r="A69" s="23">
        <v>378</v>
      </c>
      <c r="B69" s="36" t="s">
        <v>272</v>
      </c>
      <c r="C69" s="49">
        <v>0</v>
      </c>
      <c r="D69" s="37">
        <v>100000</v>
      </c>
      <c r="E69" s="49">
        <f t="shared" si="27"/>
        <v>100000</v>
      </c>
      <c r="F69" s="49">
        <f t="shared" si="28"/>
        <v>0</v>
      </c>
      <c r="G69" s="50">
        <f t="shared" si="1"/>
        <v>0</v>
      </c>
      <c r="H69" s="28"/>
      <c r="I69" s="28"/>
    </row>
    <row r="70" spans="1:9" ht="12.75" customHeight="1">
      <c r="A70" s="23">
        <v>379</v>
      </c>
      <c r="B70" s="36" t="s">
        <v>273</v>
      </c>
      <c r="C70" s="49">
        <v>51000</v>
      </c>
      <c r="D70" s="37">
        <v>174000</v>
      </c>
      <c r="E70" s="49">
        <f t="shared" si="27"/>
        <v>174000</v>
      </c>
      <c r="F70" s="49">
        <f t="shared" si="28"/>
        <v>0</v>
      </c>
      <c r="G70" s="50">
        <f t="shared" si="1"/>
        <v>0</v>
      </c>
      <c r="H70" s="28"/>
      <c r="I70" s="28"/>
    </row>
    <row r="71" spans="1:9" ht="12.75" customHeight="1">
      <c r="A71" s="18">
        <v>3800</v>
      </c>
      <c r="B71" s="35" t="s">
        <v>274</v>
      </c>
      <c r="C71" s="20">
        <v>40966500</v>
      </c>
      <c r="D71" s="20">
        <v>23326772</v>
      </c>
      <c r="E71" s="20">
        <f t="shared" ref="E71:F71" si="29">SUM(E72:E76)</f>
        <v>23328512</v>
      </c>
      <c r="F71" s="20">
        <f t="shared" si="29"/>
        <v>1740</v>
      </c>
      <c r="G71" s="21">
        <f t="shared" si="1"/>
        <v>7.4592403955420837E-5</v>
      </c>
      <c r="H71" s="22">
        <f t="shared" ref="H71:I71" si="30">SUM(H72:H76)</f>
        <v>0</v>
      </c>
      <c r="I71" s="22">
        <f t="shared" si="30"/>
        <v>1740</v>
      </c>
    </row>
    <row r="72" spans="1:9" ht="12.75" customHeight="1">
      <c r="A72" s="23">
        <v>381</v>
      </c>
      <c r="B72" s="36" t="s">
        <v>275</v>
      </c>
      <c r="C72" s="49">
        <v>25000</v>
      </c>
      <c r="D72" s="37">
        <v>200000</v>
      </c>
      <c r="E72" s="49">
        <f t="shared" ref="E72:E76" si="31">IF(H72=0,+D72+I72,H72)</f>
        <v>200000</v>
      </c>
      <c r="F72" s="49">
        <f t="shared" ref="F72:F76" si="32">E72-D72</f>
        <v>0</v>
      </c>
      <c r="G72" s="50">
        <f t="shared" si="1"/>
        <v>0</v>
      </c>
      <c r="H72" s="28"/>
      <c r="I72" s="28"/>
    </row>
    <row r="73" spans="1:9" ht="12.75" customHeight="1">
      <c r="A73" s="23">
        <v>382</v>
      </c>
      <c r="B73" s="36" t="s">
        <v>276</v>
      </c>
      <c r="C73" s="49">
        <v>36000000</v>
      </c>
      <c r="D73" s="37">
        <v>20316772</v>
      </c>
      <c r="E73" s="49">
        <f t="shared" si="31"/>
        <v>20316772</v>
      </c>
      <c r="F73" s="49">
        <f t="shared" si="32"/>
        <v>0</v>
      </c>
      <c r="G73" s="50">
        <f t="shared" si="1"/>
        <v>0</v>
      </c>
      <c r="H73" s="28"/>
      <c r="I73" s="28"/>
    </row>
    <row r="74" spans="1:9" ht="12.75" customHeight="1">
      <c r="A74" s="23">
        <v>383</v>
      </c>
      <c r="B74" s="36" t="s">
        <v>277</v>
      </c>
      <c r="C74" s="49">
        <v>128000</v>
      </c>
      <c r="D74" s="37">
        <v>210000</v>
      </c>
      <c r="E74" s="49">
        <f t="shared" si="31"/>
        <v>210000</v>
      </c>
      <c r="F74" s="49">
        <f t="shared" si="32"/>
        <v>0</v>
      </c>
      <c r="G74" s="50">
        <f t="shared" si="1"/>
        <v>0</v>
      </c>
      <c r="H74" s="28"/>
      <c r="I74" s="28"/>
    </row>
    <row r="75" spans="1:9" ht="12.75" customHeight="1">
      <c r="A75" s="23">
        <v>384</v>
      </c>
      <c r="B75" s="36" t="s">
        <v>278</v>
      </c>
      <c r="C75" s="49">
        <v>4813500</v>
      </c>
      <c r="D75" s="37">
        <v>2300000</v>
      </c>
      <c r="E75" s="49">
        <f t="shared" si="31"/>
        <v>2300000</v>
      </c>
      <c r="F75" s="49">
        <f t="shared" si="32"/>
        <v>0</v>
      </c>
      <c r="G75" s="50">
        <f t="shared" si="1"/>
        <v>0</v>
      </c>
      <c r="H75" s="28"/>
      <c r="I75" s="28"/>
    </row>
    <row r="76" spans="1:9" ht="12.75" customHeight="1">
      <c r="A76" s="23">
        <v>385</v>
      </c>
      <c r="B76" s="36" t="s">
        <v>279</v>
      </c>
      <c r="C76" s="49">
        <v>0</v>
      </c>
      <c r="D76" s="37">
        <v>300000</v>
      </c>
      <c r="E76" s="49">
        <f t="shared" si="31"/>
        <v>301740</v>
      </c>
      <c r="F76" s="49">
        <f t="shared" si="32"/>
        <v>1740</v>
      </c>
      <c r="G76" s="50">
        <f t="shared" si="1"/>
        <v>5.7999999999999996E-3</v>
      </c>
      <c r="H76" s="28"/>
      <c r="I76" s="28">
        <v>1740</v>
      </c>
    </row>
    <row r="77" spans="1:9" ht="12.75" customHeight="1">
      <c r="A77" s="18">
        <v>3900</v>
      </c>
      <c r="B77" s="35" t="s">
        <v>280</v>
      </c>
      <c r="C77" s="20">
        <v>34589395.760000005</v>
      </c>
      <c r="D77" s="20">
        <v>8539500</v>
      </c>
      <c r="E77" s="20">
        <f t="shared" ref="E77:F77" si="33">SUM(E78:E84)</f>
        <v>9239500</v>
      </c>
      <c r="F77" s="20">
        <f t="shared" si="33"/>
        <v>700000</v>
      </c>
      <c r="G77" s="21">
        <f t="shared" si="1"/>
        <v>8.1972012412904735E-2</v>
      </c>
      <c r="H77" s="22">
        <f t="shared" ref="H77:I77" si="34">SUM(H78:H84)</f>
        <v>0</v>
      </c>
      <c r="I77" s="22">
        <f t="shared" si="34"/>
        <v>700000</v>
      </c>
    </row>
    <row r="78" spans="1:9" ht="12.75" customHeight="1">
      <c r="A78" s="23">
        <v>391</v>
      </c>
      <c r="B78" s="36" t="s">
        <v>281</v>
      </c>
      <c r="C78" s="49">
        <v>0</v>
      </c>
      <c r="D78" s="37">
        <v>0</v>
      </c>
      <c r="E78" s="49">
        <f t="shared" ref="E78:E84" si="35">IF(H78=0,+D78+I78,H78)</f>
        <v>0</v>
      </c>
      <c r="F78" s="49">
        <f t="shared" ref="F78:F84" si="36">E78-D78</f>
        <v>0</v>
      </c>
      <c r="G78" s="50">
        <f t="shared" si="1"/>
        <v>0</v>
      </c>
      <c r="H78" s="28"/>
      <c r="I78" s="28"/>
    </row>
    <row r="79" spans="1:9" ht="12.75" customHeight="1">
      <c r="A79" s="23">
        <v>392</v>
      </c>
      <c r="B79" s="36" t="s">
        <v>282</v>
      </c>
      <c r="C79" s="49">
        <v>1289274</v>
      </c>
      <c r="D79" s="37">
        <v>2639500</v>
      </c>
      <c r="E79" s="49">
        <f t="shared" si="35"/>
        <v>3339500</v>
      </c>
      <c r="F79" s="49">
        <f t="shared" si="36"/>
        <v>700000</v>
      </c>
      <c r="G79" s="50">
        <f t="shared" si="1"/>
        <v>0.26520174275430952</v>
      </c>
      <c r="H79" s="28"/>
      <c r="I79" s="28">
        <v>700000</v>
      </c>
    </row>
    <row r="80" spans="1:9" ht="12.75" customHeight="1">
      <c r="A80" s="23">
        <v>393</v>
      </c>
      <c r="B80" s="36" t="s">
        <v>283</v>
      </c>
      <c r="C80" s="49">
        <v>0</v>
      </c>
      <c r="D80" s="37">
        <v>0</v>
      </c>
      <c r="E80" s="49">
        <f t="shared" si="35"/>
        <v>0</v>
      </c>
      <c r="F80" s="49">
        <f t="shared" si="36"/>
        <v>0</v>
      </c>
      <c r="G80" s="50">
        <f t="shared" si="1"/>
        <v>0</v>
      </c>
      <c r="H80" s="28"/>
      <c r="I80" s="28"/>
    </row>
    <row r="81" spans="1:9" ht="12.75" customHeight="1">
      <c r="A81" s="23">
        <v>394</v>
      </c>
      <c r="B81" s="36" t="s">
        <v>284</v>
      </c>
      <c r="C81" s="49">
        <v>9818361</v>
      </c>
      <c r="D81" s="37">
        <v>4000000</v>
      </c>
      <c r="E81" s="49">
        <f t="shared" si="35"/>
        <v>4000000</v>
      </c>
      <c r="F81" s="49">
        <f t="shared" si="36"/>
        <v>0</v>
      </c>
      <c r="G81" s="50">
        <f t="shared" si="1"/>
        <v>0</v>
      </c>
      <c r="H81" s="28"/>
      <c r="I81" s="28"/>
    </row>
    <row r="82" spans="1:9" ht="12.75" customHeight="1">
      <c r="A82" s="23">
        <v>395</v>
      </c>
      <c r="B82" s="36" t="s">
        <v>285</v>
      </c>
      <c r="C82" s="49">
        <v>20481761.160000004</v>
      </c>
      <c r="D82" s="37">
        <v>750000</v>
      </c>
      <c r="E82" s="49">
        <f t="shared" si="35"/>
        <v>750000</v>
      </c>
      <c r="F82" s="49">
        <f t="shared" si="36"/>
        <v>0</v>
      </c>
      <c r="G82" s="50">
        <f t="shared" si="1"/>
        <v>0</v>
      </c>
      <c r="H82" s="28"/>
      <c r="I82" s="28"/>
    </row>
    <row r="83" spans="1:9" ht="12.75" customHeight="1">
      <c r="A83" s="30">
        <v>396</v>
      </c>
      <c r="B83" s="51" t="s">
        <v>286</v>
      </c>
      <c r="C83" s="49">
        <v>3000000</v>
      </c>
      <c r="D83" s="37">
        <v>1150000</v>
      </c>
      <c r="E83" s="49">
        <f t="shared" si="35"/>
        <v>1150000</v>
      </c>
      <c r="F83" s="49">
        <f t="shared" si="36"/>
        <v>0</v>
      </c>
      <c r="G83" s="50">
        <f t="shared" si="1"/>
        <v>0</v>
      </c>
      <c r="H83" s="28"/>
      <c r="I83" s="28"/>
    </row>
    <row r="84" spans="1:9">
      <c r="A84" s="23">
        <v>398</v>
      </c>
      <c r="B84" s="36" t="s">
        <v>287</v>
      </c>
      <c r="C84" s="49">
        <v>0</v>
      </c>
      <c r="D84" s="37">
        <v>0</v>
      </c>
      <c r="E84" s="49">
        <f t="shared" si="35"/>
        <v>0</v>
      </c>
      <c r="F84" s="49">
        <f t="shared" si="36"/>
        <v>0</v>
      </c>
      <c r="G84" s="50">
        <f t="shared" si="1"/>
        <v>0</v>
      </c>
      <c r="H84" s="28"/>
      <c r="I84" s="28"/>
    </row>
    <row r="85" spans="1:9">
      <c r="A85" s="53"/>
      <c r="B85" s="54"/>
      <c r="C85" s="55"/>
      <c r="D85" s="56"/>
      <c r="E85" s="55"/>
      <c r="F85" s="55"/>
      <c r="G85" s="57"/>
      <c r="H85" s="57"/>
      <c r="I85" s="57"/>
    </row>
    <row r="86" spans="1:9">
      <c r="A86" s="53"/>
      <c r="B86" s="54"/>
      <c r="C86" s="55"/>
      <c r="D86" s="56"/>
      <c r="E86" s="55"/>
      <c r="F86" s="55"/>
      <c r="G86" s="57"/>
      <c r="H86" s="57"/>
      <c r="I86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I62"/>
  <sheetViews>
    <sheetView showGridLines="0" workbookViewId="0">
      <pane ySplit="1" topLeftCell="A2" activePane="bottomLeft" state="frozen"/>
      <selection pane="bottomLeft" activeCell="D2" sqref="D2:D58"/>
    </sheetView>
  </sheetViews>
  <sheetFormatPr baseColWidth="10" defaultColWidth="15.140625" defaultRowHeight="15" customHeight="1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5703125" style="9" hidden="1" customWidth="1"/>
    <col min="8" max="9" width="12.5703125" style="9" hidden="1" customWidth="1"/>
    <col min="10" max="16384" width="15.140625" style="9"/>
  </cols>
  <sheetData>
    <row r="1" spans="1:9" ht="45.75" customHeight="1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>
      <c r="A2" s="13">
        <v>4000</v>
      </c>
      <c r="B2" s="34" t="s">
        <v>94</v>
      </c>
      <c r="C2" s="15">
        <v>973898224.13</v>
      </c>
      <c r="D2" s="15">
        <v>916742229</v>
      </c>
      <c r="E2" s="15">
        <f t="shared" ref="E2:F2" si="0">E3+E13+E19+E29+E38+E42+E49+E55</f>
        <v>941008429</v>
      </c>
      <c r="F2" s="15">
        <f t="shared" si="0"/>
        <v>24266200</v>
      </c>
      <c r="G2" s="16">
        <f t="shared" ref="G2:G58" si="1">IF(F2=0,0,IF(D2=0,1,+F2/D2))</f>
        <v>2.6470036213418504E-2</v>
      </c>
      <c r="H2" s="17">
        <f t="shared" ref="H2:I2" si="2">H3+H13+H19+H29+H38+H42+H49+H55</f>
        <v>0</v>
      </c>
      <c r="I2" s="17">
        <f t="shared" si="2"/>
        <v>24266200</v>
      </c>
    </row>
    <row r="3" spans="1:9" ht="12.75" customHeight="1">
      <c r="A3" s="18">
        <v>4100</v>
      </c>
      <c r="B3" s="35" t="s">
        <v>288</v>
      </c>
      <c r="C3" s="20">
        <v>14000000</v>
      </c>
      <c r="D3" s="20">
        <v>20000000</v>
      </c>
      <c r="E3" s="20">
        <f t="shared" ref="E3:F3" si="3">SUM(E4:E12)</f>
        <v>17000000</v>
      </c>
      <c r="F3" s="20">
        <f t="shared" si="3"/>
        <v>-3000000</v>
      </c>
      <c r="G3" s="21">
        <f t="shared" si="1"/>
        <v>-0.15</v>
      </c>
      <c r="H3" s="22">
        <f t="shared" ref="H3:I3" si="4">SUM(H4:H12)</f>
        <v>0</v>
      </c>
      <c r="I3" s="22">
        <f t="shared" si="4"/>
        <v>-3000000</v>
      </c>
    </row>
    <row r="4" spans="1:9" ht="12.75" customHeight="1">
      <c r="A4" s="23">
        <v>411</v>
      </c>
      <c r="B4" s="36" t="s">
        <v>289</v>
      </c>
      <c r="C4" s="58">
        <v>0</v>
      </c>
      <c r="D4" s="37">
        <v>0</v>
      </c>
      <c r="E4" s="58">
        <f t="shared" ref="E4:E12" si="5">IF(H4=0,+D4+I4,H4)</f>
        <v>0</v>
      </c>
      <c r="F4" s="58">
        <f t="shared" ref="F4:F12" si="6">E4-D4</f>
        <v>0</v>
      </c>
      <c r="G4" s="59">
        <f t="shared" si="1"/>
        <v>0</v>
      </c>
      <c r="H4" s="28"/>
      <c r="I4" s="28"/>
    </row>
    <row r="5" spans="1:9" ht="12.75" customHeight="1">
      <c r="A5" s="23">
        <v>412</v>
      </c>
      <c r="B5" s="36" t="s">
        <v>290</v>
      </c>
      <c r="C5" s="58">
        <v>0</v>
      </c>
      <c r="D5" s="37">
        <v>0</v>
      </c>
      <c r="E5" s="58">
        <f t="shared" si="5"/>
        <v>0</v>
      </c>
      <c r="F5" s="58">
        <f t="shared" si="6"/>
        <v>0</v>
      </c>
      <c r="G5" s="59">
        <f t="shared" si="1"/>
        <v>0</v>
      </c>
      <c r="H5" s="28"/>
      <c r="I5" s="28"/>
    </row>
    <row r="6" spans="1:9" ht="12.75" customHeight="1">
      <c r="A6" s="23">
        <v>413</v>
      </c>
      <c r="B6" s="36" t="s">
        <v>291</v>
      </c>
      <c r="C6" s="58">
        <v>0</v>
      </c>
      <c r="D6" s="37">
        <v>0</v>
      </c>
      <c r="E6" s="58">
        <f t="shared" si="5"/>
        <v>0</v>
      </c>
      <c r="F6" s="58">
        <f t="shared" si="6"/>
        <v>0</v>
      </c>
      <c r="G6" s="59">
        <f t="shared" si="1"/>
        <v>0</v>
      </c>
      <c r="H6" s="28"/>
      <c r="I6" s="28"/>
    </row>
    <row r="7" spans="1:9" ht="12.75" customHeight="1">
      <c r="A7" s="23">
        <v>414</v>
      </c>
      <c r="B7" s="36" t="s">
        <v>292</v>
      </c>
      <c r="C7" s="58">
        <v>0</v>
      </c>
      <c r="D7" s="37">
        <v>0</v>
      </c>
      <c r="E7" s="58">
        <f t="shared" si="5"/>
        <v>0</v>
      </c>
      <c r="F7" s="58">
        <f t="shared" si="6"/>
        <v>0</v>
      </c>
      <c r="G7" s="59">
        <f t="shared" si="1"/>
        <v>0</v>
      </c>
      <c r="H7" s="28"/>
      <c r="I7" s="28"/>
    </row>
    <row r="8" spans="1:9" ht="25.5" customHeight="1">
      <c r="A8" s="23">
        <v>415</v>
      </c>
      <c r="B8" s="36" t="s">
        <v>293</v>
      </c>
      <c r="C8" s="58">
        <v>0</v>
      </c>
      <c r="D8" s="37">
        <v>0</v>
      </c>
      <c r="E8" s="58">
        <f t="shared" si="5"/>
        <v>0</v>
      </c>
      <c r="F8" s="58">
        <f t="shared" si="6"/>
        <v>0</v>
      </c>
      <c r="G8" s="59">
        <f t="shared" si="1"/>
        <v>0</v>
      </c>
      <c r="H8" s="28"/>
      <c r="I8" s="28"/>
    </row>
    <row r="9" spans="1:9" ht="25.5" customHeight="1">
      <c r="A9" s="23">
        <v>416</v>
      </c>
      <c r="B9" s="36" t="s">
        <v>294</v>
      </c>
      <c r="C9" s="58">
        <v>0</v>
      </c>
      <c r="D9" s="37">
        <v>0</v>
      </c>
      <c r="E9" s="58">
        <f t="shared" si="5"/>
        <v>0</v>
      </c>
      <c r="F9" s="58">
        <f t="shared" si="6"/>
        <v>0</v>
      </c>
      <c r="G9" s="59">
        <f t="shared" si="1"/>
        <v>0</v>
      </c>
      <c r="H9" s="28"/>
      <c r="I9" s="28"/>
    </row>
    <row r="10" spans="1:9" ht="25.5" customHeight="1">
      <c r="A10" s="23">
        <v>417</v>
      </c>
      <c r="B10" s="36" t="s">
        <v>295</v>
      </c>
      <c r="C10" s="58">
        <v>14000000</v>
      </c>
      <c r="D10" s="37">
        <v>20000000</v>
      </c>
      <c r="E10" s="58">
        <f t="shared" si="5"/>
        <v>17000000</v>
      </c>
      <c r="F10" s="58">
        <f t="shared" si="6"/>
        <v>-3000000</v>
      </c>
      <c r="G10" s="59">
        <f t="shared" si="1"/>
        <v>-0.15</v>
      </c>
      <c r="H10" s="28"/>
      <c r="I10" s="28">
        <v>-3000000</v>
      </c>
    </row>
    <row r="11" spans="1:9" ht="12.75" customHeight="1">
      <c r="A11" s="23">
        <v>418</v>
      </c>
      <c r="B11" s="36" t="s">
        <v>296</v>
      </c>
      <c r="C11" s="58">
        <v>0</v>
      </c>
      <c r="D11" s="37">
        <v>0</v>
      </c>
      <c r="E11" s="58">
        <f t="shared" si="5"/>
        <v>0</v>
      </c>
      <c r="F11" s="58">
        <f t="shared" si="6"/>
        <v>0</v>
      </c>
      <c r="G11" s="59">
        <f t="shared" si="1"/>
        <v>0</v>
      </c>
      <c r="H11" s="28"/>
      <c r="I11" s="28"/>
    </row>
    <row r="12" spans="1:9" ht="12.75" customHeight="1">
      <c r="A12" s="23">
        <v>419</v>
      </c>
      <c r="B12" s="36" t="s">
        <v>297</v>
      </c>
      <c r="C12" s="58">
        <v>0</v>
      </c>
      <c r="D12" s="37">
        <v>0</v>
      </c>
      <c r="E12" s="58">
        <f t="shared" si="5"/>
        <v>0</v>
      </c>
      <c r="F12" s="58">
        <f t="shared" si="6"/>
        <v>0</v>
      </c>
      <c r="G12" s="59">
        <f t="shared" si="1"/>
        <v>0</v>
      </c>
      <c r="H12" s="28"/>
      <c r="I12" s="28"/>
    </row>
    <row r="13" spans="1:9" ht="12.75" customHeight="1">
      <c r="A13" s="18">
        <v>4200</v>
      </c>
      <c r="B13" s="35" t="s">
        <v>298</v>
      </c>
      <c r="C13" s="20">
        <v>676183188.84000003</v>
      </c>
      <c r="D13" s="20">
        <v>608710465</v>
      </c>
      <c r="E13" s="20">
        <f t="shared" ref="E13:F13" si="7">SUM(E14:E18)</f>
        <v>665210465</v>
      </c>
      <c r="F13" s="20">
        <f t="shared" si="7"/>
        <v>56500000</v>
      </c>
      <c r="G13" s="21">
        <f t="shared" si="1"/>
        <v>9.2819169783782185E-2</v>
      </c>
      <c r="H13" s="22">
        <f t="shared" ref="H13:I13" si="8">SUM(H14:H18)</f>
        <v>0</v>
      </c>
      <c r="I13" s="22">
        <f t="shared" si="8"/>
        <v>56500000</v>
      </c>
    </row>
    <row r="14" spans="1:9" ht="14.25" customHeight="1">
      <c r="A14" s="23">
        <v>421</v>
      </c>
      <c r="B14" s="36" t="s">
        <v>299</v>
      </c>
      <c r="C14" s="58">
        <v>581272265</v>
      </c>
      <c r="D14" s="37">
        <v>598710465</v>
      </c>
      <c r="E14" s="58">
        <f t="shared" ref="E14:E18" si="9">IF(H14=0,+D14+I14,H14)</f>
        <v>604210465</v>
      </c>
      <c r="F14" s="58">
        <f t="shared" ref="F14:F18" si="10">E14-D14</f>
        <v>5500000</v>
      </c>
      <c r="G14" s="59">
        <f t="shared" si="1"/>
        <v>9.1864103294068862E-3</v>
      </c>
      <c r="H14" s="28"/>
      <c r="I14" s="28">
        <v>5500000</v>
      </c>
    </row>
    <row r="15" spans="1:9" ht="14.25" customHeight="1">
      <c r="A15" s="23">
        <v>422</v>
      </c>
      <c r="B15" s="36" t="s">
        <v>300</v>
      </c>
      <c r="C15" s="58">
        <v>20000000</v>
      </c>
      <c r="D15" s="37">
        <v>0</v>
      </c>
      <c r="E15" s="58">
        <f t="shared" si="9"/>
        <v>-15000000</v>
      </c>
      <c r="F15" s="58">
        <f t="shared" si="10"/>
        <v>-15000000</v>
      </c>
      <c r="G15" s="59">
        <f t="shared" si="1"/>
        <v>1</v>
      </c>
      <c r="H15" s="28"/>
      <c r="I15" s="28">
        <v>-15000000</v>
      </c>
    </row>
    <row r="16" spans="1:9" ht="12.75" customHeight="1">
      <c r="A16" s="23">
        <v>423</v>
      </c>
      <c r="B16" s="36" t="s">
        <v>301</v>
      </c>
      <c r="C16" s="58">
        <v>0</v>
      </c>
      <c r="D16" s="37">
        <v>0</v>
      </c>
      <c r="E16" s="58">
        <f t="shared" si="9"/>
        <v>0</v>
      </c>
      <c r="F16" s="58">
        <f t="shared" si="10"/>
        <v>0</v>
      </c>
      <c r="G16" s="59">
        <f t="shared" si="1"/>
        <v>0</v>
      </c>
      <c r="H16" s="28"/>
      <c r="I16" s="28"/>
    </row>
    <row r="17" spans="1:9" ht="12.75" customHeight="1">
      <c r="A17" s="30">
        <v>424</v>
      </c>
      <c r="B17" s="51" t="s">
        <v>302</v>
      </c>
      <c r="C17" s="60">
        <v>72410924</v>
      </c>
      <c r="D17" s="37">
        <v>10000000</v>
      </c>
      <c r="E17" s="58">
        <f t="shared" si="9"/>
        <v>76000000</v>
      </c>
      <c r="F17" s="58">
        <f t="shared" si="10"/>
        <v>66000000</v>
      </c>
      <c r="G17" s="59">
        <f t="shared" si="1"/>
        <v>6.6</v>
      </c>
      <c r="H17" s="28"/>
      <c r="I17" s="28">
        <v>66000000</v>
      </c>
    </row>
    <row r="18" spans="1:9" ht="12.75" customHeight="1">
      <c r="A18" s="23">
        <v>425</v>
      </c>
      <c r="B18" s="36" t="s">
        <v>303</v>
      </c>
      <c r="C18" s="58">
        <v>2500000</v>
      </c>
      <c r="D18" s="37">
        <v>0</v>
      </c>
      <c r="E18" s="58">
        <f t="shared" si="9"/>
        <v>0</v>
      </c>
      <c r="F18" s="58">
        <f t="shared" si="10"/>
        <v>0</v>
      </c>
      <c r="G18" s="59">
        <f t="shared" si="1"/>
        <v>0</v>
      </c>
      <c r="H18" s="28"/>
      <c r="I18" s="28"/>
    </row>
    <row r="19" spans="1:9" ht="12.75" customHeight="1">
      <c r="A19" s="18">
        <v>4300</v>
      </c>
      <c r="B19" s="35" t="s">
        <v>304</v>
      </c>
      <c r="C19" s="20">
        <v>44020000</v>
      </c>
      <c r="D19" s="20">
        <v>12400000</v>
      </c>
      <c r="E19" s="20">
        <f t="shared" ref="E19:F19" si="11">SUM(E20:E28)</f>
        <v>17900000</v>
      </c>
      <c r="F19" s="20">
        <f t="shared" si="11"/>
        <v>5500000</v>
      </c>
      <c r="G19" s="21">
        <f t="shared" si="1"/>
        <v>0.44354838709677419</v>
      </c>
      <c r="H19" s="22">
        <f t="shared" ref="H19:I19" si="12">SUM(H20:H28)</f>
        <v>0</v>
      </c>
      <c r="I19" s="22">
        <f t="shared" si="12"/>
        <v>5500000</v>
      </c>
    </row>
    <row r="20" spans="1:9" ht="12.75" customHeight="1">
      <c r="A20" s="23">
        <v>431</v>
      </c>
      <c r="B20" s="36" t="s">
        <v>305</v>
      </c>
      <c r="C20" s="58">
        <v>12120000</v>
      </c>
      <c r="D20" s="37">
        <v>8400000</v>
      </c>
      <c r="E20" s="58">
        <f t="shared" ref="E20:E28" si="13">IF(H20=0,+D20+I20,H20)</f>
        <v>8400000</v>
      </c>
      <c r="F20" s="58">
        <f t="shared" ref="F20:F28" si="14">E20-D20</f>
        <v>0</v>
      </c>
      <c r="G20" s="59">
        <f t="shared" si="1"/>
        <v>0</v>
      </c>
      <c r="H20" s="28"/>
      <c r="I20" s="28"/>
    </row>
    <row r="21" spans="1:9" ht="12.75" customHeight="1">
      <c r="A21" s="23">
        <v>432</v>
      </c>
      <c r="B21" s="36" t="s">
        <v>306</v>
      </c>
      <c r="C21" s="58">
        <v>0</v>
      </c>
      <c r="D21" s="37">
        <v>0</v>
      </c>
      <c r="E21" s="58">
        <f t="shared" si="13"/>
        <v>0</v>
      </c>
      <c r="F21" s="58">
        <f t="shared" si="14"/>
        <v>0</v>
      </c>
      <c r="G21" s="59">
        <f t="shared" si="1"/>
        <v>0</v>
      </c>
      <c r="H21" s="28"/>
      <c r="I21" s="28"/>
    </row>
    <row r="22" spans="1:9" ht="12.75" customHeight="1">
      <c r="A22" s="23">
        <v>433</v>
      </c>
      <c r="B22" s="36" t="s">
        <v>307</v>
      </c>
      <c r="C22" s="58">
        <v>8000000</v>
      </c>
      <c r="D22" s="37">
        <v>0</v>
      </c>
      <c r="E22" s="58">
        <f t="shared" si="13"/>
        <v>5000000</v>
      </c>
      <c r="F22" s="58">
        <f t="shared" si="14"/>
        <v>5000000</v>
      </c>
      <c r="G22" s="59">
        <f t="shared" si="1"/>
        <v>1</v>
      </c>
      <c r="H22" s="28"/>
      <c r="I22" s="28">
        <v>5000000</v>
      </c>
    </row>
    <row r="23" spans="1:9" ht="12.75" customHeight="1">
      <c r="A23" s="23">
        <v>434</v>
      </c>
      <c r="B23" s="36" t="s">
        <v>308</v>
      </c>
      <c r="C23" s="58">
        <v>0</v>
      </c>
      <c r="D23" s="37">
        <v>0</v>
      </c>
      <c r="E23" s="58">
        <f t="shared" si="13"/>
        <v>0</v>
      </c>
      <c r="F23" s="58">
        <f t="shared" si="14"/>
        <v>0</v>
      </c>
      <c r="G23" s="59">
        <f t="shared" si="1"/>
        <v>0</v>
      </c>
      <c r="H23" s="28"/>
      <c r="I23" s="28"/>
    </row>
    <row r="24" spans="1:9" ht="12.75" customHeight="1">
      <c r="A24" s="23">
        <v>435</v>
      </c>
      <c r="B24" s="36" t="s">
        <v>309</v>
      </c>
      <c r="C24" s="58">
        <v>0</v>
      </c>
      <c r="D24" s="37">
        <v>0</v>
      </c>
      <c r="E24" s="58">
        <f t="shared" si="13"/>
        <v>0</v>
      </c>
      <c r="F24" s="58">
        <f t="shared" si="14"/>
        <v>0</v>
      </c>
      <c r="G24" s="59">
        <f t="shared" si="1"/>
        <v>0</v>
      </c>
      <c r="H24" s="28"/>
      <c r="I24" s="28"/>
    </row>
    <row r="25" spans="1:9" ht="12.75" customHeight="1">
      <c r="A25" s="23">
        <v>436</v>
      </c>
      <c r="B25" s="36" t="s">
        <v>310</v>
      </c>
      <c r="C25" s="58">
        <v>0</v>
      </c>
      <c r="D25" s="37">
        <v>0</v>
      </c>
      <c r="E25" s="58">
        <f t="shared" si="13"/>
        <v>0</v>
      </c>
      <c r="F25" s="58">
        <f t="shared" si="14"/>
        <v>0</v>
      </c>
      <c r="G25" s="59">
        <f t="shared" si="1"/>
        <v>0</v>
      </c>
      <c r="H25" s="28"/>
      <c r="I25" s="28"/>
    </row>
    <row r="26" spans="1:9" ht="12.75" customHeight="1">
      <c r="A26" s="23">
        <v>437</v>
      </c>
      <c r="B26" s="36" t="s">
        <v>311</v>
      </c>
      <c r="C26" s="58">
        <v>0</v>
      </c>
      <c r="D26" s="37">
        <v>0</v>
      </c>
      <c r="E26" s="58">
        <f t="shared" si="13"/>
        <v>0</v>
      </c>
      <c r="F26" s="58">
        <f t="shared" si="14"/>
        <v>0</v>
      </c>
      <c r="G26" s="59">
        <f t="shared" si="1"/>
        <v>0</v>
      </c>
      <c r="H26" s="28"/>
      <c r="I26" s="28"/>
    </row>
    <row r="27" spans="1:9" ht="12.75" customHeight="1">
      <c r="A27" s="23">
        <v>438</v>
      </c>
      <c r="B27" s="36" t="s">
        <v>312</v>
      </c>
      <c r="C27" s="58">
        <v>0</v>
      </c>
      <c r="D27" s="37">
        <v>0</v>
      </c>
      <c r="E27" s="58">
        <f t="shared" si="13"/>
        <v>0</v>
      </c>
      <c r="F27" s="58">
        <f t="shared" si="14"/>
        <v>0</v>
      </c>
      <c r="G27" s="59">
        <f t="shared" si="1"/>
        <v>0</v>
      </c>
      <c r="H27" s="28"/>
      <c r="I27" s="28"/>
    </row>
    <row r="28" spans="1:9" ht="12.75" customHeight="1">
      <c r="A28" s="23">
        <v>439</v>
      </c>
      <c r="B28" s="36" t="s">
        <v>313</v>
      </c>
      <c r="C28" s="58">
        <v>23900000</v>
      </c>
      <c r="D28" s="37">
        <v>4000000</v>
      </c>
      <c r="E28" s="58">
        <f t="shared" si="13"/>
        <v>4500000</v>
      </c>
      <c r="F28" s="58">
        <f t="shared" si="14"/>
        <v>500000</v>
      </c>
      <c r="G28" s="59">
        <f t="shared" si="1"/>
        <v>0.125</v>
      </c>
      <c r="H28" s="28"/>
      <c r="I28" s="28">
        <v>500000</v>
      </c>
    </row>
    <row r="29" spans="1:9" ht="12.75" customHeight="1">
      <c r="A29" s="18">
        <v>4400</v>
      </c>
      <c r="B29" s="35" t="s">
        <v>314</v>
      </c>
      <c r="C29" s="20">
        <v>191495035.28999999</v>
      </c>
      <c r="D29" s="20">
        <v>202301764</v>
      </c>
      <c r="E29" s="20">
        <f t="shared" ref="E29:F29" si="15">SUM(E30:E37)</f>
        <v>168767964</v>
      </c>
      <c r="F29" s="20">
        <f t="shared" si="15"/>
        <v>-33533800</v>
      </c>
      <c r="G29" s="21">
        <f t="shared" si="1"/>
        <v>-0.16576128322835584</v>
      </c>
      <c r="H29" s="22">
        <f t="shared" ref="H29:I29" si="16">SUM(H30:H37)</f>
        <v>0</v>
      </c>
      <c r="I29" s="22">
        <f t="shared" si="16"/>
        <v>-33533800</v>
      </c>
    </row>
    <row r="30" spans="1:9" ht="12.75" customHeight="1">
      <c r="A30" s="23">
        <v>441</v>
      </c>
      <c r="B30" s="36" t="s">
        <v>315</v>
      </c>
      <c r="C30" s="58">
        <v>112495035.28999999</v>
      </c>
      <c r="D30" s="37">
        <v>174050648</v>
      </c>
      <c r="E30" s="58">
        <f t="shared" ref="E30:E37" si="17">IF(H30=0,+D30+I30,H30)</f>
        <v>154050648</v>
      </c>
      <c r="F30" s="58">
        <f t="shared" ref="F30:F37" si="18">E30-D30</f>
        <v>-20000000</v>
      </c>
      <c r="G30" s="59">
        <f t="shared" si="1"/>
        <v>-0.11490908094751821</v>
      </c>
      <c r="H30" s="28"/>
      <c r="I30" s="28">
        <v>-20000000</v>
      </c>
    </row>
    <row r="31" spans="1:9" ht="12.75" customHeight="1">
      <c r="A31" s="23">
        <v>442</v>
      </c>
      <c r="B31" s="36" t="s">
        <v>316</v>
      </c>
      <c r="C31" s="58">
        <v>56000000</v>
      </c>
      <c r="D31" s="37">
        <v>17751116</v>
      </c>
      <c r="E31" s="58">
        <f t="shared" si="17"/>
        <v>1751116</v>
      </c>
      <c r="F31" s="58">
        <f t="shared" si="18"/>
        <v>-16000000</v>
      </c>
      <c r="G31" s="59">
        <f t="shared" si="1"/>
        <v>-0.90135177979795744</v>
      </c>
      <c r="H31" s="28"/>
      <c r="I31" s="28">
        <v>-16000000</v>
      </c>
    </row>
    <row r="32" spans="1:9" ht="12.75" customHeight="1">
      <c r="A32" s="23">
        <v>443</v>
      </c>
      <c r="B32" s="36" t="s">
        <v>317</v>
      </c>
      <c r="C32" s="58">
        <v>8000000</v>
      </c>
      <c r="D32" s="37">
        <v>6500000</v>
      </c>
      <c r="E32" s="58">
        <f t="shared" si="17"/>
        <v>6500000</v>
      </c>
      <c r="F32" s="58">
        <f t="shared" si="18"/>
        <v>0</v>
      </c>
      <c r="G32" s="59">
        <f t="shared" si="1"/>
        <v>0</v>
      </c>
      <c r="H32" s="28"/>
      <c r="I32" s="28"/>
    </row>
    <row r="33" spans="1:9" ht="12.75" customHeight="1">
      <c r="A33" s="23">
        <v>444</v>
      </c>
      <c r="B33" s="36" t="s">
        <v>318</v>
      </c>
      <c r="C33" s="58">
        <v>0</v>
      </c>
      <c r="D33" s="37">
        <v>0</v>
      </c>
      <c r="E33" s="58">
        <f t="shared" si="17"/>
        <v>0</v>
      </c>
      <c r="F33" s="58">
        <f t="shared" si="18"/>
        <v>0</v>
      </c>
      <c r="G33" s="59">
        <f t="shared" si="1"/>
        <v>0</v>
      </c>
      <c r="H33" s="28"/>
      <c r="I33" s="28"/>
    </row>
    <row r="34" spans="1:9" ht="12.75" customHeight="1">
      <c r="A34" s="23">
        <v>445</v>
      </c>
      <c r="B34" s="36" t="s">
        <v>319</v>
      </c>
      <c r="C34" s="58">
        <v>0</v>
      </c>
      <c r="D34" s="37">
        <v>4000000</v>
      </c>
      <c r="E34" s="58">
        <f t="shared" si="17"/>
        <v>4776000</v>
      </c>
      <c r="F34" s="58">
        <f t="shared" si="18"/>
        <v>776000</v>
      </c>
      <c r="G34" s="59">
        <f t="shared" si="1"/>
        <v>0.19400000000000001</v>
      </c>
      <c r="H34" s="28"/>
      <c r="I34" s="28">
        <v>776000</v>
      </c>
    </row>
    <row r="35" spans="1:9" ht="12.75" customHeight="1">
      <c r="A35" s="23">
        <v>446</v>
      </c>
      <c r="B35" s="36" t="s">
        <v>320</v>
      </c>
      <c r="C35" s="58">
        <v>0</v>
      </c>
      <c r="D35" s="37">
        <v>0</v>
      </c>
      <c r="E35" s="58">
        <f t="shared" si="17"/>
        <v>0</v>
      </c>
      <c r="F35" s="58">
        <f t="shared" si="18"/>
        <v>0</v>
      </c>
      <c r="G35" s="59">
        <f t="shared" si="1"/>
        <v>0</v>
      </c>
      <c r="H35" s="28"/>
      <c r="I35" s="28"/>
    </row>
    <row r="36" spans="1:9" ht="12.75" customHeight="1">
      <c r="A36" s="23">
        <v>447</v>
      </c>
      <c r="B36" s="36" t="s">
        <v>321</v>
      </c>
      <c r="C36" s="58">
        <v>0</v>
      </c>
      <c r="D36" s="37">
        <v>0</v>
      </c>
      <c r="E36" s="58">
        <f t="shared" si="17"/>
        <v>0</v>
      </c>
      <c r="F36" s="58">
        <f t="shared" si="18"/>
        <v>0</v>
      </c>
      <c r="G36" s="59">
        <f t="shared" si="1"/>
        <v>0</v>
      </c>
      <c r="H36" s="28"/>
      <c r="I36" s="28"/>
    </row>
    <row r="37" spans="1:9" ht="12.75" customHeight="1">
      <c r="A37" s="23">
        <v>448</v>
      </c>
      <c r="B37" s="36" t="s">
        <v>322</v>
      </c>
      <c r="C37" s="58">
        <v>15000000</v>
      </c>
      <c r="D37" s="37">
        <v>0</v>
      </c>
      <c r="E37" s="58">
        <f t="shared" si="17"/>
        <v>1690200</v>
      </c>
      <c r="F37" s="58">
        <f t="shared" si="18"/>
        <v>1690200</v>
      </c>
      <c r="G37" s="59">
        <f t="shared" si="1"/>
        <v>1</v>
      </c>
      <c r="H37" s="28"/>
      <c r="I37" s="28">
        <v>1690200</v>
      </c>
    </row>
    <row r="38" spans="1:9" ht="12.75" customHeight="1">
      <c r="A38" s="18">
        <v>4500</v>
      </c>
      <c r="B38" s="35" t="s">
        <v>323</v>
      </c>
      <c r="C38" s="20">
        <v>0</v>
      </c>
      <c r="D38" s="20">
        <v>0</v>
      </c>
      <c r="E38" s="20">
        <f t="shared" ref="E38:F38" si="19">SUM(E39:E41)</f>
        <v>0</v>
      </c>
      <c r="F38" s="20">
        <f t="shared" si="19"/>
        <v>0</v>
      </c>
      <c r="G38" s="21">
        <f t="shared" si="1"/>
        <v>0</v>
      </c>
      <c r="H38" s="22">
        <f t="shared" ref="H38:I38" si="20">SUM(H39:H41)</f>
        <v>0</v>
      </c>
      <c r="I38" s="22">
        <f t="shared" si="20"/>
        <v>0</v>
      </c>
    </row>
    <row r="39" spans="1:9" ht="12.75" customHeight="1">
      <c r="A39" s="23">
        <v>451</v>
      </c>
      <c r="B39" s="36" t="s">
        <v>324</v>
      </c>
      <c r="C39" s="58">
        <v>0</v>
      </c>
      <c r="D39" s="37">
        <v>0</v>
      </c>
      <c r="E39" s="58">
        <f t="shared" ref="E39:E41" si="21">IF(H39=0,+D39+I39,H39)</f>
        <v>0</v>
      </c>
      <c r="F39" s="58">
        <f t="shared" ref="F39:F41" si="22">E39-D39</f>
        <v>0</v>
      </c>
      <c r="G39" s="59">
        <f t="shared" si="1"/>
        <v>0</v>
      </c>
      <c r="H39" s="28"/>
      <c r="I39" s="28"/>
    </row>
    <row r="40" spans="1:9" ht="12.75" customHeight="1">
      <c r="A40" s="23">
        <v>452</v>
      </c>
      <c r="B40" s="36" t="s">
        <v>325</v>
      </c>
      <c r="C40" s="58">
        <v>0</v>
      </c>
      <c r="D40" s="37">
        <v>0</v>
      </c>
      <c r="E40" s="58">
        <f t="shared" si="21"/>
        <v>0</v>
      </c>
      <c r="F40" s="58">
        <f t="shared" si="22"/>
        <v>0</v>
      </c>
      <c r="G40" s="59">
        <f t="shared" si="1"/>
        <v>0</v>
      </c>
      <c r="H40" s="28"/>
      <c r="I40" s="28"/>
    </row>
    <row r="41" spans="1:9" ht="12.75" customHeight="1">
      <c r="A41" s="23">
        <v>459</v>
      </c>
      <c r="B41" s="36" t="s">
        <v>326</v>
      </c>
      <c r="C41" s="58">
        <v>0</v>
      </c>
      <c r="D41" s="37">
        <v>0</v>
      </c>
      <c r="E41" s="58">
        <f t="shared" si="21"/>
        <v>0</v>
      </c>
      <c r="F41" s="58">
        <f t="shared" si="22"/>
        <v>0</v>
      </c>
      <c r="G41" s="59">
        <f t="shared" si="1"/>
        <v>0</v>
      </c>
      <c r="H41" s="28"/>
      <c r="I41" s="28"/>
    </row>
    <row r="42" spans="1:9" ht="12.75" customHeight="1">
      <c r="A42" s="18">
        <v>4600</v>
      </c>
      <c r="B42" s="35" t="s">
        <v>327</v>
      </c>
      <c r="C42" s="20">
        <v>0</v>
      </c>
      <c r="D42" s="20">
        <v>50000000</v>
      </c>
      <c r="E42" s="20">
        <f t="shared" ref="E42:F42" si="23">SUM(E43:E48)</f>
        <v>50000000</v>
      </c>
      <c r="F42" s="20">
        <f t="shared" si="23"/>
        <v>0</v>
      </c>
      <c r="G42" s="21">
        <f t="shared" si="1"/>
        <v>0</v>
      </c>
      <c r="H42" s="22">
        <f t="shared" ref="H42:I42" si="24">SUM(H43:H48)</f>
        <v>0</v>
      </c>
      <c r="I42" s="22">
        <f t="shared" si="24"/>
        <v>0</v>
      </c>
    </row>
    <row r="43" spans="1:9" ht="12.75" customHeight="1">
      <c r="A43" s="23">
        <v>461</v>
      </c>
      <c r="B43" s="36" t="s">
        <v>328</v>
      </c>
      <c r="C43" s="58">
        <v>0</v>
      </c>
      <c r="D43" s="37">
        <v>0</v>
      </c>
      <c r="E43" s="58">
        <f t="shared" ref="E43:E48" si="25">IF(H43=0,+D43+I43,H43)</f>
        <v>0</v>
      </c>
      <c r="F43" s="58">
        <f t="shared" ref="F43:F48" si="26">E43-D43</f>
        <v>0</v>
      </c>
      <c r="G43" s="59">
        <f t="shared" si="1"/>
        <v>0</v>
      </c>
      <c r="H43" s="28"/>
      <c r="I43" s="28"/>
    </row>
    <row r="44" spans="1:9" ht="12.75" customHeight="1">
      <c r="A44" s="23">
        <v>462</v>
      </c>
      <c r="B44" s="36" t="s">
        <v>329</v>
      </c>
      <c r="C44" s="58">
        <v>0</v>
      </c>
      <c r="D44" s="37">
        <v>0</v>
      </c>
      <c r="E44" s="58">
        <f t="shared" si="25"/>
        <v>0</v>
      </c>
      <c r="F44" s="58">
        <f t="shared" si="26"/>
        <v>0</v>
      </c>
      <c r="G44" s="59">
        <f t="shared" si="1"/>
        <v>0</v>
      </c>
      <c r="H44" s="28"/>
      <c r="I44" s="28"/>
    </row>
    <row r="45" spans="1:9" ht="12.75" customHeight="1">
      <c r="A45" s="23">
        <v>463</v>
      </c>
      <c r="B45" s="36" t="s">
        <v>330</v>
      </c>
      <c r="C45" s="58">
        <v>0</v>
      </c>
      <c r="D45" s="37">
        <v>0</v>
      </c>
      <c r="E45" s="58">
        <f t="shared" si="25"/>
        <v>0</v>
      </c>
      <c r="F45" s="58">
        <f t="shared" si="26"/>
        <v>0</v>
      </c>
      <c r="G45" s="59">
        <f t="shared" si="1"/>
        <v>0</v>
      </c>
      <c r="H45" s="28"/>
      <c r="I45" s="28"/>
    </row>
    <row r="46" spans="1:9" ht="25.5" customHeight="1">
      <c r="A46" s="23">
        <v>464</v>
      </c>
      <c r="B46" s="61" t="s">
        <v>331</v>
      </c>
      <c r="C46" s="58">
        <v>0</v>
      </c>
      <c r="D46" s="37">
        <v>50000000</v>
      </c>
      <c r="E46" s="58">
        <f t="shared" si="25"/>
        <v>50000000</v>
      </c>
      <c r="F46" s="58">
        <f t="shared" si="26"/>
        <v>0</v>
      </c>
      <c r="G46" s="59">
        <f t="shared" si="1"/>
        <v>0</v>
      </c>
      <c r="H46" s="28"/>
      <c r="I46" s="28"/>
    </row>
    <row r="47" spans="1:9" ht="25.5" customHeight="1">
      <c r="A47" s="23">
        <v>465</v>
      </c>
      <c r="B47" s="36" t="s">
        <v>332</v>
      </c>
      <c r="C47" s="58">
        <v>0</v>
      </c>
      <c r="D47" s="37">
        <v>0</v>
      </c>
      <c r="E47" s="58">
        <f t="shared" si="25"/>
        <v>0</v>
      </c>
      <c r="F47" s="58">
        <f t="shared" si="26"/>
        <v>0</v>
      </c>
      <c r="G47" s="59">
        <f t="shared" si="1"/>
        <v>0</v>
      </c>
      <c r="H47" s="28"/>
      <c r="I47" s="28"/>
    </row>
    <row r="48" spans="1:9" ht="12.75" customHeight="1">
      <c r="A48" s="23">
        <v>466</v>
      </c>
      <c r="B48" s="36" t="s">
        <v>333</v>
      </c>
      <c r="C48" s="58">
        <v>0</v>
      </c>
      <c r="D48" s="37">
        <v>0</v>
      </c>
      <c r="E48" s="58">
        <f t="shared" si="25"/>
        <v>0</v>
      </c>
      <c r="F48" s="58">
        <f t="shared" si="26"/>
        <v>0</v>
      </c>
      <c r="G48" s="59">
        <f t="shared" si="1"/>
        <v>0</v>
      </c>
      <c r="H48" s="28"/>
      <c r="I48" s="28"/>
    </row>
    <row r="49" spans="1:9" ht="12.75" customHeight="1">
      <c r="A49" s="18">
        <v>4800</v>
      </c>
      <c r="B49" s="35" t="s">
        <v>334</v>
      </c>
      <c r="C49" s="20">
        <v>47000000</v>
      </c>
      <c r="D49" s="20">
        <v>23330000</v>
      </c>
      <c r="E49" s="20">
        <f t="shared" ref="E49:F49" si="27">SUM(E50:E54)</f>
        <v>23330000</v>
      </c>
      <c r="F49" s="20">
        <f t="shared" si="27"/>
        <v>0</v>
      </c>
      <c r="G49" s="21">
        <f t="shared" si="1"/>
        <v>0</v>
      </c>
      <c r="H49" s="22">
        <f t="shared" ref="H49:I49" si="28">SUM(H50:H54)</f>
        <v>0</v>
      </c>
      <c r="I49" s="22">
        <f t="shared" si="28"/>
        <v>0</v>
      </c>
    </row>
    <row r="50" spans="1:9" ht="12.75" customHeight="1">
      <c r="A50" s="23">
        <v>481</v>
      </c>
      <c r="B50" s="36" t="s">
        <v>335</v>
      </c>
      <c r="C50" s="58">
        <v>24000000</v>
      </c>
      <c r="D50" s="37">
        <v>7330000</v>
      </c>
      <c r="E50" s="58">
        <f t="shared" ref="E50:E54" si="29">IF(H50=0,+D50+I50,H50)</f>
        <v>7330000</v>
      </c>
      <c r="F50" s="58">
        <f t="shared" ref="F50:F54" si="30">E50-D50</f>
        <v>0</v>
      </c>
      <c r="G50" s="59">
        <f t="shared" si="1"/>
        <v>0</v>
      </c>
      <c r="H50" s="28"/>
      <c r="I50" s="28"/>
    </row>
    <row r="51" spans="1:9" ht="12.75" customHeight="1">
      <c r="A51" s="23">
        <v>482</v>
      </c>
      <c r="B51" s="36" t="s">
        <v>336</v>
      </c>
      <c r="C51" s="58">
        <v>0</v>
      </c>
      <c r="D51" s="37">
        <v>0</v>
      </c>
      <c r="E51" s="58">
        <f t="shared" si="29"/>
        <v>0</v>
      </c>
      <c r="F51" s="58">
        <f t="shared" si="30"/>
        <v>0</v>
      </c>
      <c r="G51" s="59">
        <f t="shared" si="1"/>
        <v>0</v>
      </c>
      <c r="H51" s="28"/>
      <c r="I51" s="28"/>
    </row>
    <row r="52" spans="1:9" ht="12.75" customHeight="1">
      <c r="A52" s="23">
        <v>483</v>
      </c>
      <c r="B52" s="36" t="s">
        <v>337</v>
      </c>
      <c r="C52" s="58">
        <v>0</v>
      </c>
      <c r="D52" s="37">
        <v>0</v>
      </c>
      <c r="E52" s="58">
        <f t="shared" si="29"/>
        <v>0</v>
      </c>
      <c r="F52" s="58">
        <f t="shared" si="30"/>
        <v>0</v>
      </c>
      <c r="G52" s="59">
        <f t="shared" si="1"/>
        <v>0</v>
      </c>
      <c r="H52" s="28"/>
      <c r="I52" s="28"/>
    </row>
    <row r="53" spans="1:9" ht="12.75" customHeight="1">
      <c r="A53" s="23">
        <v>484</v>
      </c>
      <c r="B53" s="36" t="s">
        <v>338</v>
      </c>
      <c r="C53" s="58">
        <v>23000000</v>
      </c>
      <c r="D53" s="37">
        <v>16000000</v>
      </c>
      <c r="E53" s="58">
        <f t="shared" si="29"/>
        <v>16000000</v>
      </c>
      <c r="F53" s="58">
        <f t="shared" si="30"/>
        <v>0</v>
      </c>
      <c r="G53" s="59">
        <f t="shared" si="1"/>
        <v>0</v>
      </c>
      <c r="H53" s="28"/>
      <c r="I53" s="28"/>
    </row>
    <row r="54" spans="1:9" ht="12.75" customHeight="1">
      <c r="A54" s="23">
        <v>485</v>
      </c>
      <c r="B54" s="36" t="s">
        <v>339</v>
      </c>
      <c r="C54" s="58">
        <v>0</v>
      </c>
      <c r="D54" s="37">
        <v>0</v>
      </c>
      <c r="E54" s="58">
        <f t="shared" si="29"/>
        <v>0</v>
      </c>
      <c r="F54" s="58">
        <f t="shared" si="30"/>
        <v>0</v>
      </c>
      <c r="G54" s="59">
        <f t="shared" si="1"/>
        <v>0</v>
      </c>
      <c r="H54" s="28"/>
      <c r="I54" s="28"/>
    </row>
    <row r="55" spans="1:9" ht="12.75" customHeight="1">
      <c r="A55" s="18">
        <v>4900</v>
      </c>
      <c r="B55" s="35" t="s">
        <v>340</v>
      </c>
      <c r="C55" s="20">
        <v>1200000</v>
      </c>
      <c r="D55" s="20">
        <v>0</v>
      </c>
      <c r="E55" s="20">
        <f t="shared" ref="E55:F55" si="31">SUM(E56:E58)</f>
        <v>-1200000</v>
      </c>
      <c r="F55" s="20">
        <f t="shared" si="31"/>
        <v>-1200000</v>
      </c>
      <c r="G55" s="21">
        <f t="shared" si="1"/>
        <v>1</v>
      </c>
      <c r="H55" s="22">
        <f t="shared" ref="H55:I55" si="32">SUM(H56:H58)</f>
        <v>0</v>
      </c>
      <c r="I55" s="22">
        <f t="shared" si="32"/>
        <v>-1200000</v>
      </c>
    </row>
    <row r="56" spans="1:9" ht="12.75" customHeight="1">
      <c r="A56" s="23">
        <v>491</v>
      </c>
      <c r="B56" s="36" t="s">
        <v>341</v>
      </c>
      <c r="C56" s="58">
        <v>0</v>
      </c>
      <c r="D56" s="37">
        <v>0</v>
      </c>
      <c r="E56" s="58">
        <f t="shared" ref="E56:E58" si="33">IF(H56=0,+D56+I56,H56)</f>
        <v>0</v>
      </c>
      <c r="F56" s="58">
        <f t="shared" ref="F56:F58" si="34">E56-D56</f>
        <v>0</v>
      </c>
      <c r="G56" s="59">
        <f t="shared" si="1"/>
        <v>0</v>
      </c>
      <c r="H56" s="28"/>
      <c r="I56" s="28"/>
    </row>
    <row r="57" spans="1:9" ht="12.75" customHeight="1">
      <c r="A57" s="23">
        <v>492</v>
      </c>
      <c r="B57" s="36" t="s">
        <v>342</v>
      </c>
      <c r="C57" s="58">
        <v>1200000</v>
      </c>
      <c r="D57" s="37">
        <v>0</v>
      </c>
      <c r="E57" s="58">
        <f t="shared" si="33"/>
        <v>-1200000</v>
      </c>
      <c r="F57" s="58">
        <f t="shared" si="34"/>
        <v>-1200000</v>
      </c>
      <c r="G57" s="59">
        <f t="shared" si="1"/>
        <v>1</v>
      </c>
      <c r="H57" s="28"/>
      <c r="I57" s="28">
        <v>-1200000</v>
      </c>
    </row>
    <row r="58" spans="1:9" ht="12.75" customHeight="1">
      <c r="A58" s="23">
        <v>493</v>
      </c>
      <c r="B58" s="36" t="s">
        <v>343</v>
      </c>
      <c r="C58" s="58">
        <v>0</v>
      </c>
      <c r="D58" s="37">
        <v>0</v>
      </c>
      <c r="E58" s="58">
        <f t="shared" si="33"/>
        <v>0</v>
      </c>
      <c r="F58" s="58">
        <f t="shared" si="34"/>
        <v>0</v>
      </c>
      <c r="G58" s="59">
        <f t="shared" si="1"/>
        <v>0</v>
      </c>
      <c r="H58" s="28"/>
      <c r="I58" s="28"/>
    </row>
    <row r="59" spans="1:9">
      <c r="A59" s="62"/>
      <c r="B59" s="63"/>
      <c r="C59" s="64"/>
      <c r="D59" s="64"/>
      <c r="E59" s="64"/>
      <c r="F59" s="65"/>
      <c r="G59" s="65"/>
      <c r="H59" s="65"/>
      <c r="I59" s="65"/>
    </row>
    <row r="60" spans="1:9">
      <c r="A60" s="62"/>
      <c r="B60" s="63"/>
      <c r="C60" s="64"/>
      <c r="D60" s="64"/>
      <c r="E60" s="64"/>
      <c r="F60" s="65"/>
      <c r="G60" s="65"/>
      <c r="H60" s="65"/>
      <c r="I60" s="65"/>
    </row>
    <row r="61" spans="1:9">
      <c r="A61" s="62"/>
      <c r="B61" s="63"/>
      <c r="C61" s="64"/>
      <c r="D61" s="64"/>
      <c r="E61" s="64"/>
      <c r="F61" s="65"/>
      <c r="G61" s="65"/>
      <c r="H61" s="65"/>
      <c r="I61" s="65"/>
    </row>
    <row r="62" spans="1:9">
      <c r="A62" s="62"/>
      <c r="B62" s="63"/>
      <c r="C62" s="64"/>
      <c r="D62" s="64"/>
      <c r="E62" s="64"/>
      <c r="F62" s="65"/>
      <c r="G62" s="65"/>
      <c r="H62" s="65"/>
      <c r="I62" s="6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I63"/>
  <sheetViews>
    <sheetView showGridLines="0" workbookViewId="0">
      <pane ySplit="1" topLeftCell="A2" activePane="bottomLeft" state="frozen"/>
      <selection pane="bottomLeft" activeCell="D2" sqref="D2:D60"/>
    </sheetView>
  </sheetViews>
  <sheetFormatPr baseColWidth="10" defaultColWidth="15.140625" defaultRowHeight="15" customHeight="1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6.28515625" style="9" hidden="1" customWidth="1"/>
    <col min="8" max="9" width="14.85546875" style="9" hidden="1" customWidth="1"/>
    <col min="10" max="16384" width="15.140625" style="9"/>
  </cols>
  <sheetData>
    <row r="1" spans="1:9" ht="45.75" customHeight="1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>
      <c r="A2" s="13">
        <v>5000</v>
      </c>
      <c r="B2" s="34" t="s">
        <v>95</v>
      </c>
      <c r="C2" s="15">
        <v>90154966.140000001</v>
      </c>
      <c r="D2" s="15">
        <v>311120459.36445379</v>
      </c>
      <c r="E2" s="15">
        <f t="shared" ref="E2:F2" si="0">E3+E10+E15+E18+E25+E36+E46+E51+E27</f>
        <v>308557107.36445379</v>
      </c>
      <c r="F2" s="15">
        <f t="shared" si="0"/>
        <v>-2563352</v>
      </c>
      <c r="G2" s="16">
        <f t="shared" ref="G2:G60" si="1">IF(F2=0,0,IF(D2=0,1,+F2/D2))</f>
        <v>-8.2390981462174741E-3</v>
      </c>
      <c r="H2" s="17">
        <f t="shared" ref="H2:I2" si="2">H3+H10+H15+H18+H25+H36+H46+H51+H27</f>
        <v>0</v>
      </c>
      <c r="I2" s="17">
        <f t="shared" si="2"/>
        <v>-2563352</v>
      </c>
    </row>
    <row r="3" spans="1:9" ht="12.75" customHeight="1">
      <c r="A3" s="18">
        <v>5100</v>
      </c>
      <c r="B3" s="35" t="s">
        <v>344</v>
      </c>
      <c r="C3" s="20">
        <v>47692079.990000002</v>
      </c>
      <c r="D3" s="20">
        <v>14167525</v>
      </c>
      <c r="E3" s="20">
        <f t="shared" ref="E3:F3" si="3">SUM(E4:E9)</f>
        <v>10997525</v>
      </c>
      <c r="F3" s="20">
        <f t="shared" si="3"/>
        <v>-3170000</v>
      </c>
      <c r="G3" s="21">
        <f t="shared" si="1"/>
        <v>-0.22375114919507819</v>
      </c>
      <c r="H3" s="22">
        <f t="shared" ref="H3:I3" si="4">SUM(H4:H9)</f>
        <v>0</v>
      </c>
      <c r="I3" s="22">
        <f t="shared" si="4"/>
        <v>-3170000</v>
      </c>
    </row>
    <row r="4" spans="1:9" ht="12.75" customHeight="1">
      <c r="A4" s="23">
        <v>511</v>
      </c>
      <c r="B4" s="36" t="s">
        <v>345</v>
      </c>
      <c r="C4" s="49">
        <v>4900000</v>
      </c>
      <c r="D4" s="37">
        <v>4400000</v>
      </c>
      <c r="E4" s="49">
        <f t="shared" ref="E4:E9" si="5">IF(H4=0,+D4+I4,H4)</f>
        <v>400000</v>
      </c>
      <c r="F4" s="58">
        <f t="shared" ref="F4:F9" si="6">E4-D4</f>
        <v>-4000000</v>
      </c>
      <c r="G4" s="50">
        <f t="shared" si="1"/>
        <v>-0.90909090909090906</v>
      </c>
      <c r="H4" s="28"/>
      <c r="I4" s="28">
        <v>-4000000</v>
      </c>
    </row>
    <row r="5" spans="1:9" ht="12.75" customHeight="1">
      <c r="A5" s="23">
        <v>512</v>
      </c>
      <c r="B5" s="36" t="s">
        <v>346</v>
      </c>
      <c r="C5" s="49">
        <v>587080</v>
      </c>
      <c r="D5" s="37">
        <v>200000</v>
      </c>
      <c r="E5" s="49">
        <f t="shared" si="5"/>
        <v>200000</v>
      </c>
      <c r="F5" s="58">
        <f t="shared" si="6"/>
        <v>0</v>
      </c>
      <c r="G5" s="50">
        <f t="shared" si="1"/>
        <v>0</v>
      </c>
      <c r="H5" s="28"/>
      <c r="I5" s="28"/>
    </row>
    <row r="6" spans="1:9" ht="12.75" customHeight="1">
      <c r="A6" s="23">
        <v>513</v>
      </c>
      <c r="B6" s="36" t="s">
        <v>347</v>
      </c>
      <c r="C6" s="49">
        <v>105000</v>
      </c>
      <c r="D6" s="37">
        <v>0</v>
      </c>
      <c r="E6" s="49">
        <f t="shared" si="5"/>
        <v>0</v>
      </c>
      <c r="F6" s="58">
        <f t="shared" si="6"/>
        <v>0</v>
      </c>
      <c r="G6" s="50">
        <f t="shared" si="1"/>
        <v>0</v>
      </c>
      <c r="H6" s="28"/>
      <c r="I6" s="28"/>
    </row>
    <row r="7" spans="1:9" ht="12.75" customHeight="1">
      <c r="A7" s="23">
        <v>514</v>
      </c>
      <c r="B7" s="36" t="s">
        <v>348</v>
      </c>
      <c r="C7" s="49">
        <v>0</v>
      </c>
      <c r="D7" s="37">
        <v>0</v>
      </c>
      <c r="E7" s="49">
        <f t="shared" si="5"/>
        <v>0</v>
      </c>
      <c r="F7" s="58">
        <f t="shared" si="6"/>
        <v>0</v>
      </c>
      <c r="G7" s="50">
        <f t="shared" si="1"/>
        <v>0</v>
      </c>
      <c r="H7" s="28"/>
      <c r="I7" s="28"/>
    </row>
    <row r="8" spans="1:9" ht="12.75" customHeight="1">
      <c r="A8" s="23">
        <v>515</v>
      </c>
      <c r="B8" s="36" t="s">
        <v>349</v>
      </c>
      <c r="C8" s="49">
        <v>2100000</v>
      </c>
      <c r="D8" s="37">
        <v>8630000</v>
      </c>
      <c r="E8" s="49">
        <f t="shared" si="5"/>
        <v>7130000</v>
      </c>
      <c r="F8" s="58">
        <f t="shared" si="6"/>
        <v>-1500000</v>
      </c>
      <c r="G8" s="50">
        <f t="shared" si="1"/>
        <v>-0.17381228273464658</v>
      </c>
      <c r="H8" s="28"/>
      <c r="I8" s="28">
        <v>-1500000</v>
      </c>
    </row>
    <row r="9" spans="1:9" ht="12.75" customHeight="1">
      <c r="A9" s="23">
        <v>519</v>
      </c>
      <c r="B9" s="36" t="s">
        <v>350</v>
      </c>
      <c r="C9" s="49">
        <v>40000000</v>
      </c>
      <c r="D9" s="37">
        <v>937525</v>
      </c>
      <c r="E9" s="49">
        <f t="shared" si="5"/>
        <v>3267525</v>
      </c>
      <c r="F9" s="58">
        <f t="shared" si="6"/>
        <v>2330000</v>
      </c>
      <c r="G9" s="50">
        <f t="shared" si="1"/>
        <v>2.485267059545079</v>
      </c>
      <c r="H9" s="28"/>
      <c r="I9" s="28">
        <v>2330000</v>
      </c>
    </row>
    <row r="10" spans="1:9" ht="12.75" customHeight="1">
      <c r="A10" s="18">
        <v>5200</v>
      </c>
      <c r="B10" s="35" t="s">
        <v>351</v>
      </c>
      <c r="C10" s="20">
        <v>1152000</v>
      </c>
      <c r="D10" s="20">
        <v>2251343</v>
      </c>
      <c r="E10" s="20">
        <f t="shared" ref="E10:F10" si="7">SUM(E11:E14)</f>
        <v>2251343</v>
      </c>
      <c r="F10" s="20">
        <f t="shared" si="7"/>
        <v>0</v>
      </c>
      <c r="G10" s="21">
        <f t="shared" si="1"/>
        <v>0</v>
      </c>
      <c r="H10" s="22">
        <f t="shared" ref="H10:I10" si="8">SUM(H11:H14)</f>
        <v>0</v>
      </c>
      <c r="I10" s="22">
        <f t="shared" si="8"/>
        <v>0</v>
      </c>
    </row>
    <row r="11" spans="1:9" ht="12.75" customHeight="1">
      <c r="A11" s="23">
        <v>521</v>
      </c>
      <c r="B11" s="36" t="s">
        <v>352</v>
      </c>
      <c r="C11" s="49">
        <v>150000</v>
      </c>
      <c r="D11" s="37">
        <v>380000</v>
      </c>
      <c r="E11" s="49">
        <f t="shared" ref="E11:E14" si="9">IF(H11=0,+D11+I11,H11)</f>
        <v>380000</v>
      </c>
      <c r="F11" s="58">
        <f t="shared" ref="F11:F14" si="10">E11-D11</f>
        <v>0</v>
      </c>
      <c r="G11" s="50">
        <f t="shared" si="1"/>
        <v>0</v>
      </c>
      <c r="H11" s="28"/>
      <c r="I11" s="28"/>
    </row>
    <row r="12" spans="1:9" ht="12.75" customHeight="1">
      <c r="A12" s="23">
        <v>522</v>
      </c>
      <c r="B12" s="36" t="s">
        <v>353</v>
      </c>
      <c r="C12" s="49">
        <v>0</v>
      </c>
      <c r="D12" s="37">
        <v>0</v>
      </c>
      <c r="E12" s="49">
        <f t="shared" si="9"/>
        <v>0</v>
      </c>
      <c r="F12" s="58">
        <f t="shared" si="10"/>
        <v>0</v>
      </c>
      <c r="G12" s="50">
        <f t="shared" si="1"/>
        <v>0</v>
      </c>
      <c r="H12" s="28"/>
      <c r="I12" s="28"/>
    </row>
    <row r="13" spans="1:9" ht="12.75" customHeight="1">
      <c r="A13" s="23">
        <v>523</v>
      </c>
      <c r="B13" s="36" t="s">
        <v>354</v>
      </c>
      <c r="C13" s="49">
        <v>400000</v>
      </c>
      <c r="D13" s="37">
        <v>1150000</v>
      </c>
      <c r="E13" s="49">
        <f t="shared" si="9"/>
        <v>1150000</v>
      </c>
      <c r="F13" s="58">
        <f t="shared" si="10"/>
        <v>0</v>
      </c>
      <c r="G13" s="50">
        <f t="shared" si="1"/>
        <v>0</v>
      </c>
      <c r="H13" s="28"/>
      <c r="I13" s="28"/>
    </row>
    <row r="14" spans="1:9" ht="12.75" customHeight="1">
      <c r="A14" s="23">
        <v>529</v>
      </c>
      <c r="B14" s="36" t="s">
        <v>355</v>
      </c>
      <c r="C14" s="49">
        <v>602000</v>
      </c>
      <c r="D14" s="37">
        <v>721343</v>
      </c>
      <c r="E14" s="49">
        <f t="shared" si="9"/>
        <v>721343</v>
      </c>
      <c r="F14" s="58">
        <f t="shared" si="10"/>
        <v>0</v>
      </c>
      <c r="G14" s="50">
        <f t="shared" si="1"/>
        <v>0</v>
      </c>
      <c r="H14" s="28"/>
      <c r="I14" s="28"/>
    </row>
    <row r="15" spans="1:9" ht="12.75" customHeight="1">
      <c r="A15" s="18">
        <v>5300</v>
      </c>
      <c r="B15" s="35" t="s">
        <v>356</v>
      </c>
      <c r="C15" s="20">
        <v>187000</v>
      </c>
      <c r="D15" s="20">
        <v>4588457.13</v>
      </c>
      <c r="E15" s="20">
        <f t="shared" ref="E15:F15" si="11">SUM(E16:E17)</f>
        <v>4501457.13</v>
      </c>
      <c r="F15" s="20">
        <f t="shared" si="11"/>
        <v>-87000</v>
      </c>
      <c r="G15" s="21">
        <f t="shared" si="1"/>
        <v>-1.8960621737355101E-2</v>
      </c>
      <c r="H15" s="22">
        <f t="shared" ref="H15:I15" si="12">SUM(H16:H17)</f>
        <v>0</v>
      </c>
      <c r="I15" s="22">
        <f t="shared" si="12"/>
        <v>-87000</v>
      </c>
    </row>
    <row r="16" spans="1:9" ht="12.75" customHeight="1">
      <c r="A16" s="23">
        <v>531</v>
      </c>
      <c r="B16" s="36" t="s">
        <v>357</v>
      </c>
      <c r="C16" s="49">
        <v>87000</v>
      </c>
      <c r="D16" s="37">
        <v>3038457.13</v>
      </c>
      <c r="E16" s="49">
        <f t="shared" ref="E16:E17" si="13">IF(H16=0,+D16+I16,H16)</f>
        <v>2951457.13</v>
      </c>
      <c r="F16" s="58">
        <f t="shared" ref="F16:F17" si="14">E16-D16</f>
        <v>-87000</v>
      </c>
      <c r="G16" s="50">
        <f t="shared" si="1"/>
        <v>-2.8632952935557791E-2</v>
      </c>
      <c r="H16" s="28"/>
      <c r="I16" s="28">
        <v>-87000</v>
      </c>
    </row>
    <row r="17" spans="1:9" ht="12.75" customHeight="1">
      <c r="A17" s="23">
        <v>532</v>
      </c>
      <c r="B17" s="36" t="s">
        <v>358</v>
      </c>
      <c r="C17" s="49">
        <v>100000</v>
      </c>
      <c r="D17" s="37">
        <v>1550000</v>
      </c>
      <c r="E17" s="49">
        <f t="shared" si="13"/>
        <v>1550000</v>
      </c>
      <c r="F17" s="58">
        <f t="shared" si="14"/>
        <v>0</v>
      </c>
      <c r="G17" s="50">
        <f t="shared" si="1"/>
        <v>0</v>
      </c>
      <c r="H17" s="28"/>
      <c r="I17" s="28"/>
    </row>
    <row r="18" spans="1:9" ht="12.75" customHeight="1">
      <c r="A18" s="18">
        <v>5400</v>
      </c>
      <c r="B18" s="35" t="s">
        <v>359</v>
      </c>
      <c r="C18" s="20">
        <v>2824720</v>
      </c>
      <c r="D18" s="20">
        <v>107557258.37795293</v>
      </c>
      <c r="E18" s="20">
        <f t="shared" ref="E18:F18" si="15">SUM(E19:E24)</f>
        <v>126457258.37795293</v>
      </c>
      <c r="F18" s="20">
        <f t="shared" si="15"/>
        <v>18900000</v>
      </c>
      <c r="G18" s="21">
        <f t="shared" si="1"/>
        <v>0.17572035848650935</v>
      </c>
      <c r="H18" s="22">
        <f t="shared" ref="H18:I18" si="16">SUM(H19:H24)</f>
        <v>0</v>
      </c>
      <c r="I18" s="22">
        <f t="shared" si="16"/>
        <v>18900000</v>
      </c>
    </row>
    <row r="19" spans="1:9" ht="12.75" customHeight="1">
      <c r="A19" s="23">
        <v>541</v>
      </c>
      <c r="B19" s="36" t="s">
        <v>360</v>
      </c>
      <c r="C19" s="49">
        <v>2000000</v>
      </c>
      <c r="D19" s="37">
        <v>87900000</v>
      </c>
      <c r="E19" s="49">
        <f t="shared" ref="E19:E24" si="17">IF(H19=0,+D19+I19,H19)</f>
        <v>106800000</v>
      </c>
      <c r="F19" s="58">
        <f t="shared" ref="F19:F24" si="18">E19-D19</f>
        <v>18900000</v>
      </c>
      <c r="G19" s="50">
        <f t="shared" si="1"/>
        <v>0.21501706484641639</v>
      </c>
      <c r="H19" s="28"/>
      <c r="I19" s="28">
        <v>18900000</v>
      </c>
    </row>
    <row r="20" spans="1:9" ht="12.75" customHeight="1">
      <c r="A20" s="23">
        <v>542</v>
      </c>
      <c r="B20" s="36" t="s">
        <v>361</v>
      </c>
      <c r="C20" s="49">
        <v>824720</v>
      </c>
      <c r="D20" s="37">
        <v>2724720</v>
      </c>
      <c r="E20" s="49">
        <f t="shared" si="17"/>
        <v>2724720</v>
      </c>
      <c r="F20" s="58">
        <f t="shared" si="18"/>
        <v>0</v>
      </c>
      <c r="G20" s="50">
        <f t="shared" si="1"/>
        <v>0</v>
      </c>
      <c r="H20" s="28"/>
      <c r="I20" s="28"/>
    </row>
    <row r="21" spans="1:9" ht="12.75" customHeight="1">
      <c r="A21" s="23">
        <v>543</v>
      </c>
      <c r="B21" s="36" t="s">
        <v>362</v>
      </c>
      <c r="C21" s="49">
        <v>0</v>
      </c>
      <c r="D21" s="37">
        <v>0</v>
      </c>
      <c r="E21" s="49">
        <f t="shared" si="17"/>
        <v>0</v>
      </c>
      <c r="F21" s="58">
        <f t="shared" si="18"/>
        <v>0</v>
      </c>
      <c r="G21" s="50">
        <f t="shared" si="1"/>
        <v>0</v>
      </c>
      <c r="H21" s="28"/>
      <c r="I21" s="28"/>
    </row>
    <row r="22" spans="1:9" ht="12.75" customHeight="1">
      <c r="A22" s="23">
        <v>544</v>
      </c>
      <c r="B22" s="36" t="s">
        <v>363</v>
      </c>
      <c r="C22" s="49">
        <v>0</v>
      </c>
      <c r="D22" s="37">
        <v>0</v>
      </c>
      <c r="E22" s="49">
        <f t="shared" si="17"/>
        <v>0</v>
      </c>
      <c r="F22" s="58">
        <f t="shared" si="18"/>
        <v>0</v>
      </c>
      <c r="G22" s="50">
        <f t="shared" si="1"/>
        <v>0</v>
      </c>
      <c r="H22" s="28"/>
      <c r="I22" s="28"/>
    </row>
    <row r="23" spans="1:9" ht="12.75" customHeight="1">
      <c r="A23" s="23">
        <v>545</v>
      </c>
      <c r="B23" s="36" t="s">
        <v>364</v>
      </c>
      <c r="C23" s="49">
        <v>0</v>
      </c>
      <c r="D23" s="37">
        <v>0</v>
      </c>
      <c r="E23" s="49">
        <f t="shared" si="17"/>
        <v>0</v>
      </c>
      <c r="F23" s="58">
        <f t="shared" si="18"/>
        <v>0</v>
      </c>
      <c r="G23" s="50">
        <f t="shared" si="1"/>
        <v>0</v>
      </c>
      <c r="H23" s="28"/>
      <c r="I23" s="28"/>
    </row>
    <row r="24" spans="1:9" ht="12.75" customHeight="1">
      <c r="A24" s="23">
        <v>549</v>
      </c>
      <c r="B24" s="36" t="s">
        <v>365</v>
      </c>
      <c r="C24" s="49">
        <v>0</v>
      </c>
      <c r="D24" s="37">
        <v>16932538.377952941</v>
      </c>
      <c r="E24" s="49">
        <f t="shared" si="17"/>
        <v>16932538.377952941</v>
      </c>
      <c r="F24" s="58">
        <f t="shared" si="18"/>
        <v>0</v>
      </c>
      <c r="G24" s="50">
        <f t="shared" si="1"/>
        <v>0</v>
      </c>
      <c r="H24" s="28"/>
      <c r="I24" s="28"/>
    </row>
    <row r="25" spans="1:9" ht="12.75" customHeight="1">
      <c r="A25" s="18">
        <v>5500</v>
      </c>
      <c r="B25" s="35" t="s">
        <v>366</v>
      </c>
      <c r="C25" s="20">
        <v>0</v>
      </c>
      <c r="D25" s="20">
        <v>26777732.106500648</v>
      </c>
      <c r="E25" s="20">
        <f t="shared" ref="E25:F25" si="19">SUM(E26)</f>
        <v>26777732.106500648</v>
      </c>
      <c r="F25" s="20">
        <f t="shared" si="19"/>
        <v>0</v>
      </c>
      <c r="G25" s="21">
        <f t="shared" si="1"/>
        <v>0</v>
      </c>
      <c r="H25" s="22">
        <f t="shared" ref="H25:I25" si="20">SUM(H26)</f>
        <v>0</v>
      </c>
      <c r="I25" s="22">
        <f t="shared" si="20"/>
        <v>0</v>
      </c>
    </row>
    <row r="26" spans="1:9" ht="12.75" customHeight="1">
      <c r="A26" s="23">
        <v>551</v>
      </c>
      <c r="B26" s="36" t="s">
        <v>367</v>
      </c>
      <c r="C26" s="49">
        <v>0</v>
      </c>
      <c r="D26" s="37">
        <v>26777732.106500648</v>
      </c>
      <c r="E26" s="49">
        <f>IF(H26=0,+D26+I26,H26)</f>
        <v>26777732.106500648</v>
      </c>
      <c r="F26" s="58">
        <f>E26-D26</f>
        <v>0</v>
      </c>
      <c r="G26" s="50">
        <f t="shared" si="1"/>
        <v>0</v>
      </c>
      <c r="H26" s="28"/>
      <c r="I26" s="28"/>
    </row>
    <row r="27" spans="1:9" ht="12.75" customHeight="1">
      <c r="A27" s="18">
        <v>5600</v>
      </c>
      <c r="B27" s="35" t="s">
        <v>368</v>
      </c>
      <c r="C27" s="20">
        <v>10631478.15</v>
      </c>
      <c r="D27" s="20">
        <v>85911417.75999999</v>
      </c>
      <c r="E27" s="20">
        <f t="shared" ref="E27:F27" si="21">SUM(E28:E35)</f>
        <v>81038753.75999999</v>
      </c>
      <c r="F27" s="20">
        <f t="shared" si="21"/>
        <v>-4872664</v>
      </c>
      <c r="G27" s="21">
        <f t="shared" si="1"/>
        <v>-5.671730402136016E-2</v>
      </c>
      <c r="H27" s="22">
        <f t="shared" ref="H27:I27" si="22">SUM(H28:H35)</f>
        <v>0</v>
      </c>
      <c r="I27" s="22">
        <f t="shared" si="22"/>
        <v>-4872664</v>
      </c>
    </row>
    <row r="28" spans="1:9" ht="12.75" customHeight="1">
      <c r="A28" s="23">
        <v>561</v>
      </c>
      <c r="B28" s="36" t="s">
        <v>369</v>
      </c>
      <c r="C28" s="49">
        <v>1039664.15</v>
      </c>
      <c r="D28" s="37">
        <v>39630</v>
      </c>
      <c r="E28" s="49">
        <f t="shared" ref="E28:E35" si="23">IF(H28=0,+D28+I28,H28)</f>
        <v>-1000034</v>
      </c>
      <c r="F28" s="58">
        <f t="shared" ref="F28:F35" si="24">E28-D28</f>
        <v>-1039664</v>
      </c>
      <c r="G28" s="50">
        <f t="shared" si="1"/>
        <v>-26.234266969467576</v>
      </c>
      <c r="H28" s="28"/>
      <c r="I28" s="28">
        <v>-1039664</v>
      </c>
    </row>
    <row r="29" spans="1:9" ht="12.75" customHeight="1">
      <c r="A29" s="23">
        <v>562</v>
      </c>
      <c r="B29" s="36" t="s">
        <v>370</v>
      </c>
      <c r="C29" s="49">
        <v>1500000</v>
      </c>
      <c r="D29" s="37">
        <v>1250000</v>
      </c>
      <c r="E29" s="49">
        <f t="shared" si="23"/>
        <v>-250000</v>
      </c>
      <c r="F29" s="58">
        <f t="shared" si="24"/>
        <v>-1500000</v>
      </c>
      <c r="G29" s="50">
        <f t="shared" si="1"/>
        <v>-1.2</v>
      </c>
      <c r="H29" s="28"/>
      <c r="I29" s="28">
        <v>-1500000</v>
      </c>
    </row>
    <row r="30" spans="1:9" ht="12.75" customHeight="1">
      <c r="A30" s="30">
        <v>563</v>
      </c>
      <c r="B30" s="51" t="s">
        <v>371</v>
      </c>
      <c r="C30" s="49">
        <v>0</v>
      </c>
      <c r="D30" s="49">
        <v>27673405.859999999</v>
      </c>
      <c r="E30" s="49">
        <f t="shared" si="23"/>
        <v>27673405.859999999</v>
      </c>
      <c r="F30" s="58">
        <f t="shared" si="24"/>
        <v>0</v>
      </c>
      <c r="G30" s="50">
        <f t="shared" si="1"/>
        <v>0</v>
      </c>
      <c r="H30" s="28"/>
      <c r="I30" s="28"/>
    </row>
    <row r="31" spans="1:9" ht="12.75" customHeight="1">
      <c r="A31" s="30">
        <v>564</v>
      </c>
      <c r="B31" s="51" t="s">
        <v>372</v>
      </c>
      <c r="C31" s="25">
        <v>97000</v>
      </c>
      <c r="D31" s="37">
        <v>2994050</v>
      </c>
      <c r="E31" s="49">
        <f t="shared" si="23"/>
        <v>2897050</v>
      </c>
      <c r="F31" s="58">
        <f t="shared" si="24"/>
        <v>-97000</v>
      </c>
      <c r="G31" s="50">
        <f t="shared" si="1"/>
        <v>-3.2397588550625404E-2</v>
      </c>
      <c r="H31" s="28"/>
      <c r="I31" s="28">
        <v>-97000</v>
      </c>
    </row>
    <row r="32" spans="1:9" ht="12.75" customHeight="1">
      <c r="A32" s="30">
        <v>565</v>
      </c>
      <c r="B32" s="51" t="s">
        <v>373</v>
      </c>
      <c r="C32" s="25">
        <v>701000</v>
      </c>
      <c r="D32" s="37">
        <v>39239764.399999999</v>
      </c>
      <c r="E32" s="49">
        <f t="shared" si="23"/>
        <v>39039764.399999999</v>
      </c>
      <c r="F32" s="58">
        <f t="shared" si="24"/>
        <v>-200000</v>
      </c>
      <c r="G32" s="50">
        <f t="shared" si="1"/>
        <v>-5.0968705612309947E-3</v>
      </c>
      <c r="H32" s="28"/>
      <c r="I32" s="28">
        <v>-200000</v>
      </c>
    </row>
    <row r="33" spans="1:9" ht="12.75" customHeight="1">
      <c r="A33" s="30">
        <v>566</v>
      </c>
      <c r="B33" s="51" t="s">
        <v>374</v>
      </c>
      <c r="C33" s="25">
        <v>1665414</v>
      </c>
      <c r="D33" s="37">
        <v>305431.5</v>
      </c>
      <c r="E33" s="49">
        <f t="shared" si="23"/>
        <v>2269431.5</v>
      </c>
      <c r="F33" s="58">
        <f t="shared" si="24"/>
        <v>1964000</v>
      </c>
      <c r="G33" s="50">
        <f t="shared" si="1"/>
        <v>6.4302470439362018</v>
      </c>
      <c r="H33" s="28"/>
      <c r="I33" s="28">
        <v>1964000</v>
      </c>
    </row>
    <row r="34" spans="1:9" ht="12.75" customHeight="1">
      <c r="A34" s="30">
        <v>567</v>
      </c>
      <c r="B34" s="51" t="s">
        <v>375</v>
      </c>
      <c r="C34" s="25">
        <v>5600000</v>
      </c>
      <c r="D34" s="37">
        <v>3696217</v>
      </c>
      <c r="E34" s="49">
        <f t="shared" si="23"/>
        <v>-303783</v>
      </c>
      <c r="F34" s="58">
        <f t="shared" si="24"/>
        <v>-4000000</v>
      </c>
      <c r="G34" s="50">
        <f t="shared" si="1"/>
        <v>-1.0821875447247822</v>
      </c>
      <c r="H34" s="28"/>
      <c r="I34" s="28">
        <v>-4000000</v>
      </c>
    </row>
    <row r="35" spans="1:9" ht="12.75" customHeight="1">
      <c r="A35" s="23">
        <v>569</v>
      </c>
      <c r="B35" s="36" t="s">
        <v>376</v>
      </c>
      <c r="C35" s="49">
        <v>28400</v>
      </c>
      <c r="D35" s="37">
        <v>10712919</v>
      </c>
      <c r="E35" s="49">
        <f t="shared" si="23"/>
        <v>10712919</v>
      </c>
      <c r="F35" s="58">
        <f t="shared" si="24"/>
        <v>0</v>
      </c>
      <c r="G35" s="50">
        <f t="shared" si="1"/>
        <v>0</v>
      </c>
      <c r="H35" s="28"/>
      <c r="I35" s="28"/>
    </row>
    <row r="36" spans="1:9" ht="12.75" customHeight="1">
      <c r="A36" s="18">
        <v>5700</v>
      </c>
      <c r="B36" s="35" t="s">
        <v>377</v>
      </c>
      <c r="C36" s="20">
        <v>0</v>
      </c>
      <c r="D36" s="20">
        <v>222500</v>
      </c>
      <c r="E36" s="20">
        <f t="shared" ref="E36:F36" si="25">SUM(E37:E45)</f>
        <v>222500</v>
      </c>
      <c r="F36" s="20">
        <f t="shared" si="25"/>
        <v>0</v>
      </c>
      <c r="G36" s="21">
        <f t="shared" si="1"/>
        <v>0</v>
      </c>
      <c r="H36" s="22">
        <f t="shared" ref="H36:I36" si="26">SUM(H37:H45)</f>
        <v>0</v>
      </c>
      <c r="I36" s="22">
        <f t="shared" si="26"/>
        <v>0</v>
      </c>
    </row>
    <row r="37" spans="1:9" ht="12.75" customHeight="1">
      <c r="A37" s="23">
        <v>571</v>
      </c>
      <c r="B37" s="36" t="s">
        <v>378</v>
      </c>
      <c r="C37" s="49">
        <v>0</v>
      </c>
      <c r="D37" s="37">
        <v>0</v>
      </c>
      <c r="E37" s="49">
        <f t="shared" ref="E37:E45" si="27">IF(H37=0,+D37+I37,H37)</f>
        <v>0</v>
      </c>
      <c r="F37" s="58">
        <f t="shared" ref="F37:F45" si="28">E37-D37</f>
        <v>0</v>
      </c>
      <c r="G37" s="50">
        <f t="shared" si="1"/>
        <v>0</v>
      </c>
      <c r="H37" s="28"/>
      <c r="I37" s="28"/>
    </row>
    <row r="38" spans="1:9" ht="12.75" customHeight="1">
      <c r="A38" s="23">
        <v>572</v>
      </c>
      <c r="B38" s="36" t="s">
        <v>379</v>
      </c>
      <c r="C38" s="49">
        <v>0</v>
      </c>
      <c r="D38" s="37">
        <v>0</v>
      </c>
      <c r="E38" s="49">
        <f t="shared" si="27"/>
        <v>0</v>
      </c>
      <c r="F38" s="58">
        <f t="shared" si="28"/>
        <v>0</v>
      </c>
      <c r="G38" s="50">
        <f t="shared" si="1"/>
        <v>0</v>
      </c>
      <c r="H38" s="28"/>
      <c r="I38" s="28"/>
    </row>
    <row r="39" spans="1:9" ht="12.75" customHeight="1">
      <c r="A39" s="23">
        <v>573</v>
      </c>
      <c r="B39" s="36" t="s">
        <v>380</v>
      </c>
      <c r="C39" s="49">
        <v>0</v>
      </c>
      <c r="D39" s="37">
        <v>0</v>
      </c>
      <c r="E39" s="49">
        <f t="shared" si="27"/>
        <v>0</v>
      </c>
      <c r="F39" s="58">
        <f t="shared" si="28"/>
        <v>0</v>
      </c>
      <c r="G39" s="50">
        <f t="shared" si="1"/>
        <v>0</v>
      </c>
      <c r="H39" s="28"/>
      <c r="I39" s="28"/>
    </row>
    <row r="40" spans="1:9" ht="12.75" customHeight="1">
      <c r="A40" s="23">
        <v>574</v>
      </c>
      <c r="B40" s="36" t="s">
        <v>381</v>
      </c>
      <c r="C40" s="49">
        <v>0</v>
      </c>
      <c r="D40" s="37">
        <v>0</v>
      </c>
      <c r="E40" s="49">
        <f t="shared" si="27"/>
        <v>0</v>
      </c>
      <c r="F40" s="58">
        <f t="shared" si="28"/>
        <v>0</v>
      </c>
      <c r="G40" s="50">
        <f t="shared" si="1"/>
        <v>0</v>
      </c>
      <c r="H40" s="28"/>
      <c r="I40" s="28"/>
    </row>
    <row r="41" spans="1:9" ht="12.75" customHeight="1">
      <c r="A41" s="23">
        <v>575</v>
      </c>
      <c r="B41" s="36" t="s">
        <v>382</v>
      </c>
      <c r="C41" s="49">
        <v>0</v>
      </c>
      <c r="D41" s="37">
        <v>0</v>
      </c>
      <c r="E41" s="49">
        <f t="shared" si="27"/>
        <v>0</v>
      </c>
      <c r="F41" s="58">
        <f t="shared" si="28"/>
        <v>0</v>
      </c>
      <c r="G41" s="50">
        <f t="shared" si="1"/>
        <v>0</v>
      </c>
      <c r="H41" s="28"/>
      <c r="I41" s="28"/>
    </row>
    <row r="42" spans="1:9" ht="12.75" customHeight="1">
      <c r="A42" s="23">
        <v>576</v>
      </c>
      <c r="B42" s="36" t="s">
        <v>383</v>
      </c>
      <c r="C42" s="49">
        <v>0</v>
      </c>
      <c r="D42" s="37">
        <v>0</v>
      </c>
      <c r="E42" s="49">
        <f t="shared" si="27"/>
        <v>0</v>
      </c>
      <c r="F42" s="58">
        <f t="shared" si="28"/>
        <v>0</v>
      </c>
      <c r="G42" s="50">
        <f t="shared" si="1"/>
        <v>0</v>
      </c>
      <c r="H42" s="28"/>
      <c r="I42" s="28"/>
    </row>
    <row r="43" spans="1:9" ht="12.75" customHeight="1">
      <c r="A43" s="23">
        <v>577</v>
      </c>
      <c r="B43" s="36" t="s">
        <v>384</v>
      </c>
      <c r="C43" s="49">
        <v>0</v>
      </c>
      <c r="D43" s="37">
        <v>0</v>
      </c>
      <c r="E43" s="49">
        <f t="shared" si="27"/>
        <v>0</v>
      </c>
      <c r="F43" s="58">
        <f t="shared" si="28"/>
        <v>0</v>
      </c>
      <c r="G43" s="50">
        <f t="shared" si="1"/>
        <v>0</v>
      </c>
      <c r="H43" s="28"/>
      <c r="I43" s="28"/>
    </row>
    <row r="44" spans="1:9" ht="12.75" customHeight="1">
      <c r="A44" s="23">
        <v>578</v>
      </c>
      <c r="B44" s="36" t="s">
        <v>385</v>
      </c>
      <c r="C44" s="49">
        <v>0</v>
      </c>
      <c r="D44" s="37">
        <v>222500</v>
      </c>
      <c r="E44" s="49">
        <f t="shared" si="27"/>
        <v>222500</v>
      </c>
      <c r="F44" s="58">
        <f t="shared" si="28"/>
        <v>0</v>
      </c>
      <c r="G44" s="50">
        <f t="shared" si="1"/>
        <v>0</v>
      </c>
      <c r="H44" s="28"/>
      <c r="I44" s="28"/>
    </row>
    <row r="45" spans="1:9" ht="12.75" customHeight="1">
      <c r="A45" s="23">
        <v>579</v>
      </c>
      <c r="B45" s="36" t="s">
        <v>386</v>
      </c>
      <c r="C45" s="49">
        <v>0</v>
      </c>
      <c r="D45" s="37">
        <v>0</v>
      </c>
      <c r="E45" s="49">
        <f t="shared" si="27"/>
        <v>0</v>
      </c>
      <c r="F45" s="58">
        <f t="shared" si="28"/>
        <v>0</v>
      </c>
      <c r="G45" s="50">
        <f t="shared" si="1"/>
        <v>0</v>
      </c>
      <c r="H45" s="28"/>
      <c r="I45" s="28"/>
    </row>
    <row r="46" spans="1:9" ht="12.75" customHeight="1">
      <c r="A46" s="18">
        <v>5800</v>
      </c>
      <c r="B46" s="35" t="s">
        <v>387</v>
      </c>
      <c r="C46" s="20">
        <v>20000000</v>
      </c>
      <c r="D46" s="20">
        <v>20000000</v>
      </c>
      <c r="E46" s="20">
        <f t="shared" ref="E46:F46" si="29">SUM(E47:E50)</f>
        <v>12034000</v>
      </c>
      <c r="F46" s="20">
        <f t="shared" si="29"/>
        <v>-7966000</v>
      </c>
      <c r="G46" s="21">
        <f t="shared" si="1"/>
        <v>-0.39829999999999999</v>
      </c>
      <c r="H46" s="22">
        <f t="shared" ref="H46:I46" si="30">SUM(H47:H50)</f>
        <v>0</v>
      </c>
      <c r="I46" s="22">
        <f t="shared" si="30"/>
        <v>-7966000</v>
      </c>
    </row>
    <row r="47" spans="1:9" ht="12.75" customHeight="1">
      <c r="A47" s="23">
        <v>581</v>
      </c>
      <c r="B47" s="36" t="s">
        <v>388</v>
      </c>
      <c r="C47" s="49">
        <v>4000000</v>
      </c>
      <c r="D47" s="37">
        <v>0</v>
      </c>
      <c r="E47" s="49">
        <f t="shared" ref="E47:E50" si="31">IF(H47=0,+D47+I47,H47)</f>
        <v>2034000</v>
      </c>
      <c r="F47" s="58">
        <f t="shared" ref="F47:F50" si="32">E47-D47</f>
        <v>2034000</v>
      </c>
      <c r="G47" s="50">
        <f t="shared" si="1"/>
        <v>1</v>
      </c>
      <c r="H47" s="28"/>
      <c r="I47" s="28">
        <v>2034000</v>
      </c>
    </row>
    <row r="48" spans="1:9" ht="12.75" customHeight="1">
      <c r="A48" s="23">
        <v>582</v>
      </c>
      <c r="B48" s="36" t="s">
        <v>389</v>
      </c>
      <c r="C48" s="49">
        <v>0</v>
      </c>
      <c r="D48" s="37">
        <v>0</v>
      </c>
      <c r="E48" s="49">
        <f t="shared" si="31"/>
        <v>0</v>
      </c>
      <c r="F48" s="58">
        <f t="shared" si="32"/>
        <v>0</v>
      </c>
      <c r="G48" s="50">
        <f t="shared" si="1"/>
        <v>0</v>
      </c>
      <c r="H48" s="28"/>
      <c r="I48" s="28"/>
    </row>
    <row r="49" spans="1:9" ht="12.75" customHeight="1">
      <c r="A49" s="30">
        <v>583</v>
      </c>
      <c r="B49" s="51" t="s">
        <v>390</v>
      </c>
      <c r="C49" s="25">
        <v>15000000</v>
      </c>
      <c r="D49" s="37">
        <v>0</v>
      </c>
      <c r="E49" s="49">
        <f t="shared" si="31"/>
        <v>-10000000</v>
      </c>
      <c r="F49" s="58">
        <f t="shared" si="32"/>
        <v>-10000000</v>
      </c>
      <c r="G49" s="50">
        <f t="shared" si="1"/>
        <v>1</v>
      </c>
      <c r="H49" s="28"/>
      <c r="I49" s="28">
        <v>-10000000</v>
      </c>
    </row>
    <row r="50" spans="1:9" ht="12.75" customHeight="1">
      <c r="A50" s="23">
        <v>589</v>
      </c>
      <c r="B50" s="36" t="s">
        <v>391</v>
      </c>
      <c r="C50" s="49">
        <v>1000000</v>
      </c>
      <c r="D50" s="37">
        <v>20000000</v>
      </c>
      <c r="E50" s="49">
        <f t="shared" si="31"/>
        <v>20000000</v>
      </c>
      <c r="F50" s="58">
        <f t="shared" si="32"/>
        <v>0</v>
      </c>
      <c r="G50" s="50">
        <f t="shared" si="1"/>
        <v>0</v>
      </c>
      <c r="H50" s="28"/>
      <c r="I50" s="28"/>
    </row>
    <row r="51" spans="1:9" ht="12.75" customHeight="1">
      <c r="A51" s="18">
        <v>5900</v>
      </c>
      <c r="B51" s="35" t="s">
        <v>392</v>
      </c>
      <c r="C51" s="20">
        <v>7667688</v>
      </c>
      <c r="D51" s="20">
        <v>49644225.990000203</v>
      </c>
      <c r="E51" s="20">
        <f t="shared" ref="E51:F51" si="33">SUM(E52:E60)</f>
        <v>44276537.990000203</v>
      </c>
      <c r="F51" s="20">
        <f t="shared" si="33"/>
        <v>-5367688</v>
      </c>
      <c r="G51" s="21">
        <f t="shared" si="1"/>
        <v>-0.10812310783294736</v>
      </c>
      <c r="H51" s="22">
        <f t="shared" ref="H51:I51" si="34">SUM(H52:H60)</f>
        <v>0</v>
      </c>
      <c r="I51" s="22">
        <f t="shared" si="34"/>
        <v>-5367688</v>
      </c>
    </row>
    <row r="52" spans="1:9" ht="12.75" customHeight="1">
      <c r="A52" s="23">
        <v>591</v>
      </c>
      <c r="B52" s="36" t="s">
        <v>393</v>
      </c>
      <c r="C52" s="49">
        <v>3800000</v>
      </c>
      <c r="D52" s="37">
        <v>36140225.990000203</v>
      </c>
      <c r="E52" s="49">
        <f t="shared" ref="E52:E60" si="35">IF(H52=0,+D52+I52,H52)</f>
        <v>32340225.990000203</v>
      </c>
      <c r="F52" s="58">
        <f t="shared" ref="F52:F60" si="36">E52-D52</f>
        <v>-3800000</v>
      </c>
      <c r="G52" s="50">
        <f t="shared" si="1"/>
        <v>-0.10514599441219429</v>
      </c>
      <c r="H52" s="28"/>
      <c r="I52" s="28">
        <v>-3800000</v>
      </c>
    </row>
    <row r="53" spans="1:9" ht="12.75" customHeight="1">
      <c r="A53" s="23">
        <v>592</v>
      </c>
      <c r="B53" s="36" t="s">
        <v>394</v>
      </c>
      <c r="C53" s="49">
        <v>0</v>
      </c>
      <c r="D53" s="37">
        <v>0</v>
      </c>
      <c r="E53" s="49">
        <f t="shared" si="35"/>
        <v>0</v>
      </c>
      <c r="F53" s="58">
        <f t="shared" si="36"/>
        <v>0</v>
      </c>
      <c r="G53" s="50">
        <f t="shared" si="1"/>
        <v>0</v>
      </c>
      <c r="H53" s="28"/>
      <c r="I53" s="28"/>
    </row>
    <row r="54" spans="1:9" ht="12.75" customHeight="1">
      <c r="A54" s="23">
        <v>593</v>
      </c>
      <c r="B54" s="36" t="s">
        <v>395</v>
      </c>
      <c r="C54" s="49">
        <v>0</v>
      </c>
      <c r="D54" s="37">
        <v>0</v>
      </c>
      <c r="E54" s="49">
        <f t="shared" si="35"/>
        <v>0</v>
      </c>
      <c r="F54" s="58">
        <f t="shared" si="36"/>
        <v>0</v>
      </c>
      <c r="G54" s="50">
        <f t="shared" si="1"/>
        <v>0</v>
      </c>
      <c r="H54" s="28"/>
      <c r="I54" s="28"/>
    </row>
    <row r="55" spans="1:9" ht="12.75" customHeight="1">
      <c r="A55" s="23">
        <v>594</v>
      </c>
      <c r="B55" s="36" t="s">
        <v>396</v>
      </c>
      <c r="C55" s="49">
        <v>0</v>
      </c>
      <c r="D55" s="37">
        <v>0</v>
      </c>
      <c r="E55" s="49">
        <f t="shared" si="35"/>
        <v>0</v>
      </c>
      <c r="F55" s="58">
        <f t="shared" si="36"/>
        <v>0</v>
      </c>
      <c r="G55" s="50">
        <f t="shared" si="1"/>
        <v>0</v>
      </c>
      <c r="H55" s="28"/>
      <c r="I55" s="28"/>
    </row>
    <row r="56" spans="1:9" ht="12.75" customHeight="1">
      <c r="A56" s="23">
        <v>595</v>
      </c>
      <c r="B56" s="36" t="s">
        <v>397</v>
      </c>
      <c r="C56" s="49">
        <v>0</v>
      </c>
      <c r="D56" s="37">
        <v>4000</v>
      </c>
      <c r="E56" s="49">
        <f t="shared" si="35"/>
        <v>4000</v>
      </c>
      <c r="F56" s="58">
        <f t="shared" si="36"/>
        <v>0</v>
      </c>
      <c r="G56" s="50">
        <f t="shared" si="1"/>
        <v>0</v>
      </c>
      <c r="H56" s="28"/>
      <c r="I56" s="28"/>
    </row>
    <row r="57" spans="1:9" ht="12.75" customHeight="1">
      <c r="A57" s="23">
        <v>596</v>
      </c>
      <c r="B57" s="36" t="s">
        <v>398</v>
      </c>
      <c r="C57" s="49">
        <v>0</v>
      </c>
      <c r="D57" s="37">
        <v>0</v>
      </c>
      <c r="E57" s="49">
        <f t="shared" si="35"/>
        <v>0</v>
      </c>
      <c r="F57" s="58">
        <f t="shared" si="36"/>
        <v>0</v>
      </c>
      <c r="G57" s="50">
        <f t="shared" si="1"/>
        <v>0</v>
      </c>
      <c r="H57" s="28"/>
      <c r="I57" s="28"/>
    </row>
    <row r="58" spans="1:9" ht="12.75" customHeight="1">
      <c r="A58" s="23">
        <v>597</v>
      </c>
      <c r="B58" s="36" t="s">
        <v>399</v>
      </c>
      <c r="C58" s="49">
        <v>3867688</v>
      </c>
      <c r="D58" s="37">
        <v>13500000</v>
      </c>
      <c r="E58" s="49">
        <f t="shared" si="35"/>
        <v>11932312</v>
      </c>
      <c r="F58" s="58">
        <f t="shared" si="36"/>
        <v>-1567688</v>
      </c>
      <c r="G58" s="50">
        <f t="shared" si="1"/>
        <v>-0.11612503703703704</v>
      </c>
      <c r="H58" s="28"/>
      <c r="I58" s="28">
        <v>-1567688</v>
      </c>
    </row>
    <row r="59" spans="1:9" ht="12.75" customHeight="1">
      <c r="A59" s="23">
        <v>598</v>
      </c>
      <c r="B59" s="36" t="s">
        <v>400</v>
      </c>
      <c r="C59" s="49">
        <v>0</v>
      </c>
      <c r="D59" s="37">
        <v>0</v>
      </c>
      <c r="E59" s="49">
        <f t="shared" si="35"/>
        <v>0</v>
      </c>
      <c r="F59" s="58">
        <f t="shared" si="36"/>
        <v>0</v>
      </c>
      <c r="G59" s="50">
        <f t="shared" si="1"/>
        <v>0</v>
      </c>
      <c r="H59" s="28"/>
      <c r="I59" s="28"/>
    </row>
    <row r="60" spans="1:9" ht="12.75" customHeight="1">
      <c r="A60" s="23">
        <v>599</v>
      </c>
      <c r="B60" s="36" t="s">
        <v>401</v>
      </c>
      <c r="C60" s="49">
        <v>0</v>
      </c>
      <c r="D60" s="37">
        <v>0</v>
      </c>
      <c r="E60" s="49">
        <f t="shared" si="35"/>
        <v>0</v>
      </c>
      <c r="F60" s="58">
        <f t="shared" si="36"/>
        <v>0</v>
      </c>
      <c r="G60" s="50">
        <f t="shared" si="1"/>
        <v>0</v>
      </c>
      <c r="H60" s="28"/>
      <c r="I60" s="28"/>
    </row>
    <row r="61" spans="1:9">
      <c r="A61" s="62"/>
      <c r="B61" s="63"/>
      <c r="C61" s="66"/>
      <c r="D61" s="66"/>
      <c r="E61" s="66"/>
      <c r="F61" s="67"/>
      <c r="G61" s="67"/>
      <c r="H61" s="67"/>
      <c r="I61" s="67"/>
    </row>
    <row r="62" spans="1:9">
      <c r="A62" s="62"/>
      <c r="B62" s="63"/>
      <c r="C62" s="66"/>
      <c r="D62" s="66"/>
      <c r="E62" s="66"/>
      <c r="F62" s="67"/>
      <c r="G62" s="67"/>
      <c r="H62" s="67"/>
      <c r="I62" s="67"/>
    </row>
    <row r="63" spans="1:9">
      <c r="A63" s="62"/>
      <c r="B63" s="63"/>
      <c r="C63" s="66"/>
      <c r="D63" s="66"/>
      <c r="E63" s="66"/>
      <c r="F63" s="67"/>
      <c r="G63" s="67"/>
      <c r="H63" s="67"/>
      <c r="I63" s="67"/>
    </row>
  </sheetData>
  <conditionalFormatting sqref="C4:C9 E4:E9 C11:C14 E11:E14 C16:C17 E16:E17 C19:C24 E19:E24 C26 E26 C28:C29 E28:E35 C31:C35 C37:C45 E37:E45 E47:E50 C48:C50 E52:E60 C53:C60">
    <cfRule type="containsBlanks" dxfId="0" priority="1">
      <formula>LEN(TRIM(C4))=0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24"/>
  <sheetViews>
    <sheetView showGridLines="0" workbookViewId="0">
      <pane ySplit="1" topLeftCell="A2" activePane="bottomLeft" state="frozen"/>
      <selection pane="bottomLeft" activeCell="D2" sqref="D2:D23"/>
    </sheetView>
  </sheetViews>
  <sheetFormatPr baseColWidth="10" defaultColWidth="15.140625" defaultRowHeight="15" customHeight="1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3" style="9" customWidth="1"/>
    <col min="7" max="7" width="7.42578125" style="9" hidden="1" customWidth="1"/>
    <col min="8" max="9" width="13.42578125" style="9" hidden="1" customWidth="1"/>
    <col min="10" max="16384" width="15.140625" style="9"/>
  </cols>
  <sheetData>
    <row r="1" spans="1:9" ht="46.5" customHeight="1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>
      <c r="A2" s="13">
        <v>6000</v>
      </c>
      <c r="B2" s="34" t="s">
        <v>96</v>
      </c>
      <c r="C2" s="15">
        <v>545138908.98000002</v>
      </c>
      <c r="D2" s="15">
        <v>737968790.20000029</v>
      </c>
      <c r="E2" s="15">
        <f t="shared" ref="E2:F2" si="0">E3+E12+E21</f>
        <v>729568790.20000029</v>
      </c>
      <c r="F2" s="15">
        <f t="shared" si="0"/>
        <v>-8400000</v>
      </c>
      <c r="G2" s="16">
        <f t="shared" ref="G2:G23" si="1">IF(F2=0,0,IF(D2=0,1,+F2/D2))</f>
        <v>-1.1382595187695509E-2</v>
      </c>
      <c r="H2" s="17">
        <f t="shared" ref="H2:I2" si="2">H3+H12+H21</f>
        <v>0</v>
      </c>
      <c r="I2" s="17">
        <f t="shared" si="2"/>
        <v>-8400000</v>
      </c>
    </row>
    <row r="3" spans="1:9" ht="12.75" customHeight="1">
      <c r="A3" s="18">
        <v>6100</v>
      </c>
      <c r="B3" s="35" t="s">
        <v>402</v>
      </c>
      <c r="C3" s="20">
        <v>545138908.98000002</v>
      </c>
      <c r="D3" s="20">
        <v>737968790.20000029</v>
      </c>
      <c r="E3" s="20">
        <f t="shared" ref="E3:F3" si="3">SUM(E4:E11)</f>
        <v>729568790.20000029</v>
      </c>
      <c r="F3" s="20">
        <f t="shared" si="3"/>
        <v>-8400000</v>
      </c>
      <c r="G3" s="21">
        <f t="shared" si="1"/>
        <v>-1.1382595187695509E-2</v>
      </c>
      <c r="H3" s="22">
        <f t="shared" ref="H3:I3" si="4">SUM(H4:H11)</f>
        <v>0</v>
      </c>
      <c r="I3" s="22">
        <f t="shared" si="4"/>
        <v>-8400000</v>
      </c>
    </row>
    <row r="4" spans="1:9" ht="12.75" customHeight="1">
      <c r="A4" s="23">
        <v>611</v>
      </c>
      <c r="B4" s="36" t="s">
        <v>403</v>
      </c>
      <c r="C4" s="68">
        <v>0</v>
      </c>
      <c r="D4" s="37">
        <v>0</v>
      </c>
      <c r="E4" s="68">
        <f t="shared" ref="E4:E11" si="5">IF(H4=0,+D4+I4,H4)</f>
        <v>0</v>
      </c>
      <c r="F4" s="58">
        <f t="shared" ref="F4:F11" si="6">E4-D4</f>
        <v>0</v>
      </c>
      <c r="G4" s="50">
        <f t="shared" si="1"/>
        <v>0</v>
      </c>
      <c r="H4" s="28"/>
      <c r="I4" s="28"/>
    </row>
    <row r="5" spans="1:9">
      <c r="A5" s="23">
        <v>612</v>
      </c>
      <c r="B5" s="36" t="s">
        <v>404</v>
      </c>
      <c r="C5" s="68">
        <v>104680623</v>
      </c>
      <c r="D5" s="37">
        <v>97487176.084812</v>
      </c>
      <c r="E5" s="68">
        <f t="shared" si="5"/>
        <v>102687176.084812</v>
      </c>
      <c r="F5" s="58">
        <f t="shared" si="6"/>
        <v>5200000</v>
      </c>
      <c r="G5" s="50">
        <f t="shared" si="1"/>
        <v>5.3340349047305446E-2</v>
      </c>
      <c r="H5" s="28"/>
      <c r="I5" s="28">
        <v>5200000</v>
      </c>
    </row>
    <row r="6" spans="1:9" ht="25.5" customHeight="1">
      <c r="A6" s="23">
        <v>613</v>
      </c>
      <c r="B6" s="36" t="s">
        <v>405</v>
      </c>
      <c r="C6" s="68">
        <v>18514690</v>
      </c>
      <c r="D6" s="37">
        <v>79958696.027487695</v>
      </c>
      <c r="E6" s="68">
        <f t="shared" si="5"/>
        <v>79958696.027487695</v>
      </c>
      <c r="F6" s="58">
        <f t="shared" si="6"/>
        <v>0</v>
      </c>
      <c r="G6" s="50">
        <f t="shared" si="1"/>
        <v>0</v>
      </c>
      <c r="H6" s="28"/>
      <c r="I6" s="28"/>
    </row>
    <row r="7" spans="1:9">
      <c r="A7" s="23">
        <v>614</v>
      </c>
      <c r="B7" s="36" t="s">
        <v>406</v>
      </c>
      <c r="C7" s="68">
        <v>372141265.30000001</v>
      </c>
      <c r="D7" s="37">
        <v>487217249.866171</v>
      </c>
      <c r="E7" s="68">
        <f t="shared" si="5"/>
        <v>478617249.866171</v>
      </c>
      <c r="F7" s="58">
        <f t="shared" si="6"/>
        <v>-8600000</v>
      </c>
      <c r="G7" s="50">
        <f t="shared" si="1"/>
        <v>-1.7651263378630891E-2</v>
      </c>
      <c r="H7" s="28"/>
      <c r="I7" s="28">
        <v>-8600000</v>
      </c>
    </row>
    <row r="8" spans="1:9">
      <c r="A8" s="23">
        <v>615</v>
      </c>
      <c r="B8" s="36" t="s">
        <v>407</v>
      </c>
      <c r="C8" s="68">
        <v>49802331</v>
      </c>
      <c r="D8" s="37">
        <v>73305668.221529603</v>
      </c>
      <c r="E8" s="68">
        <f t="shared" si="5"/>
        <v>68305668.221529603</v>
      </c>
      <c r="F8" s="58">
        <f t="shared" si="6"/>
        <v>-5000000</v>
      </c>
      <c r="G8" s="50">
        <f t="shared" si="1"/>
        <v>-6.8207549583887681E-2</v>
      </c>
      <c r="H8" s="28"/>
      <c r="I8" s="28">
        <v>-5000000</v>
      </c>
    </row>
    <row r="9" spans="1:9" ht="12.75" customHeight="1">
      <c r="A9" s="23">
        <v>616</v>
      </c>
      <c r="B9" s="36" t="s">
        <v>408</v>
      </c>
      <c r="C9" s="68"/>
      <c r="D9" s="37">
        <v>0</v>
      </c>
      <c r="E9" s="68">
        <f t="shared" si="5"/>
        <v>0</v>
      </c>
      <c r="F9" s="58">
        <f t="shared" si="6"/>
        <v>0</v>
      </c>
      <c r="G9" s="50">
        <f t="shared" si="1"/>
        <v>0</v>
      </c>
      <c r="H9" s="28"/>
      <c r="I9" s="28"/>
    </row>
    <row r="10" spans="1:9">
      <c r="A10" s="23">
        <v>617</v>
      </c>
      <c r="B10" s="36" t="s">
        <v>409</v>
      </c>
      <c r="C10" s="68"/>
      <c r="D10" s="37">
        <v>0</v>
      </c>
      <c r="E10" s="68">
        <f t="shared" si="5"/>
        <v>0</v>
      </c>
      <c r="F10" s="58">
        <f t="shared" si="6"/>
        <v>0</v>
      </c>
      <c r="G10" s="50">
        <f t="shared" si="1"/>
        <v>0</v>
      </c>
      <c r="H10" s="28"/>
      <c r="I10" s="28"/>
    </row>
    <row r="11" spans="1:9">
      <c r="A11" s="23">
        <v>619</v>
      </c>
      <c r="B11" s="36" t="s">
        <v>410</v>
      </c>
      <c r="C11" s="68"/>
      <c r="D11" s="37">
        <v>0</v>
      </c>
      <c r="E11" s="68">
        <f t="shared" si="5"/>
        <v>0</v>
      </c>
      <c r="F11" s="58">
        <f t="shared" si="6"/>
        <v>0</v>
      </c>
      <c r="G11" s="50">
        <f t="shared" si="1"/>
        <v>0</v>
      </c>
      <c r="H11" s="28"/>
      <c r="I11" s="28"/>
    </row>
    <row r="12" spans="1:9" ht="12.75" customHeight="1">
      <c r="A12" s="18">
        <v>6200</v>
      </c>
      <c r="B12" s="35" t="s">
        <v>411</v>
      </c>
      <c r="C12" s="20">
        <v>0</v>
      </c>
      <c r="D12" s="20">
        <v>0</v>
      </c>
      <c r="E12" s="20">
        <f t="shared" ref="E12:F12" si="7">SUM(E13:E20)</f>
        <v>0</v>
      </c>
      <c r="F12" s="20">
        <f t="shared" si="7"/>
        <v>0</v>
      </c>
      <c r="G12" s="21">
        <f t="shared" si="1"/>
        <v>0</v>
      </c>
      <c r="H12" s="22">
        <f t="shared" ref="H12:I12" si="8">SUM(H13:H20)</f>
        <v>0</v>
      </c>
      <c r="I12" s="22">
        <f t="shared" si="8"/>
        <v>0</v>
      </c>
    </row>
    <row r="13" spans="1:9" ht="12.75" customHeight="1">
      <c r="A13" s="23">
        <v>621</v>
      </c>
      <c r="B13" s="36" t="s">
        <v>403</v>
      </c>
      <c r="C13" s="68"/>
      <c r="D13" s="37">
        <v>0</v>
      </c>
      <c r="E13" s="68">
        <f t="shared" ref="E13:E20" si="9">IF(H13=0,+D13+I13,H13)</f>
        <v>0</v>
      </c>
      <c r="F13" s="58">
        <f t="shared" ref="F13:F20" si="10">E13-D13</f>
        <v>0</v>
      </c>
      <c r="G13" s="50">
        <f t="shared" si="1"/>
        <v>0</v>
      </c>
      <c r="H13" s="28"/>
      <c r="I13" s="28"/>
    </row>
    <row r="14" spans="1:9">
      <c r="A14" s="23">
        <v>622</v>
      </c>
      <c r="B14" s="36" t="s">
        <v>412</v>
      </c>
      <c r="C14" s="68"/>
      <c r="D14" s="37">
        <v>0</v>
      </c>
      <c r="E14" s="68">
        <f t="shared" si="9"/>
        <v>0</v>
      </c>
      <c r="F14" s="58">
        <f t="shared" si="10"/>
        <v>0</v>
      </c>
      <c r="G14" s="50">
        <f t="shared" si="1"/>
        <v>0</v>
      </c>
      <c r="H14" s="28"/>
      <c r="I14" s="28"/>
    </row>
    <row r="15" spans="1:9" ht="25.5" customHeight="1">
      <c r="A15" s="23">
        <v>623</v>
      </c>
      <c r="B15" s="36" t="s">
        <v>413</v>
      </c>
      <c r="C15" s="68"/>
      <c r="D15" s="37">
        <v>0</v>
      </c>
      <c r="E15" s="68">
        <f t="shared" si="9"/>
        <v>0</v>
      </c>
      <c r="F15" s="58">
        <f t="shared" si="10"/>
        <v>0</v>
      </c>
      <c r="G15" s="50">
        <f t="shared" si="1"/>
        <v>0</v>
      </c>
      <c r="H15" s="28"/>
      <c r="I15" s="28"/>
    </row>
    <row r="16" spans="1:9">
      <c r="A16" s="23">
        <v>624</v>
      </c>
      <c r="B16" s="36" t="s">
        <v>406</v>
      </c>
      <c r="C16" s="68"/>
      <c r="D16" s="37">
        <v>0</v>
      </c>
      <c r="E16" s="68">
        <f t="shared" si="9"/>
        <v>0</v>
      </c>
      <c r="F16" s="58">
        <f t="shared" si="10"/>
        <v>0</v>
      </c>
      <c r="G16" s="50">
        <f t="shared" si="1"/>
        <v>0</v>
      </c>
      <c r="H16" s="28"/>
      <c r="I16" s="28"/>
    </row>
    <row r="17" spans="1:9">
      <c r="A17" s="23">
        <v>625</v>
      </c>
      <c r="B17" s="36" t="s">
        <v>407</v>
      </c>
      <c r="C17" s="68"/>
      <c r="D17" s="37">
        <v>0</v>
      </c>
      <c r="E17" s="68">
        <f t="shared" si="9"/>
        <v>0</v>
      </c>
      <c r="F17" s="58">
        <f t="shared" si="10"/>
        <v>0</v>
      </c>
      <c r="G17" s="50">
        <f t="shared" si="1"/>
        <v>0</v>
      </c>
      <c r="H17" s="28"/>
      <c r="I17" s="28"/>
    </row>
    <row r="18" spans="1:9">
      <c r="A18" s="23">
        <v>626</v>
      </c>
      <c r="B18" s="36" t="s">
        <v>408</v>
      </c>
      <c r="C18" s="68"/>
      <c r="D18" s="37">
        <v>0</v>
      </c>
      <c r="E18" s="68">
        <f t="shared" si="9"/>
        <v>0</v>
      </c>
      <c r="F18" s="58">
        <f t="shared" si="10"/>
        <v>0</v>
      </c>
      <c r="G18" s="50">
        <f t="shared" si="1"/>
        <v>0</v>
      </c>
      <c r="H18" s="28"/>
      <c r="I18" s="28"/>
    </row>
    <row r="19" spans="1:9">
      <c r="A19" s="23">
        <v>627</v>
      </c>
      <c r="B19" s="36" t="s">
        <v>409</v>
      </c>
      <c r="C19" s="68"/>
      <c r="D19" s="37">
        <v>0</v>
      </c>
      <c r="E19" s="68">
        <f t="shared" si="9"/>
        <v>0</v>
      </c>
      <c r="F19" s="58">
        <f t="shared" si="10"/>
        <v>0</v>
      </c>
      <c r="G19" s="50">
        <f t="shared" si="1"/>
        <v>0</v>
      </c>
      <c r="H19" s="28"/>
      <c r="I19" s="28"/>
    </row>
    <row r="20" spans="1:9" ht="12.75" customHeight="1">
      <c r="A20" s="23">
        <v>629</v>
      </c>
      <c r="B20" s="36" t="s">
        <v>414</v>
      </c>
      <c r="C20" s="68"/>
      <c r="D20" s="37">
        <v>0</v>
      </c>
      <c r="E20" s="68">
        <f t="shared" si="9"/>
        <v>0</v>
      </c>
      <c r="F20" s="58">
        <f t="shared" si="10"/>
        <v>0</v>
      </c>
      <c r="G20" s="50">
        <f t="shared" si="1"/>
        <v>0</v>
      </c>
      <c r="H20" s="28"/>
      <c r="I20" s="28"/>
    </row>
    <row r="21" spans="1:9" ht="12.75" customHeight="1">
      <c r="A21" s="18">
        <v>6300</v>
      </c>
      <c r="B21" s="35" t="s">
        <v>415</v>
      </c>
      <c r="C21" s="20">
        <v>0</v>
      </c>
      <c r="D21" s="20">
        <v>0</v>
      </c>
      <c r="E21" s="20">
        <f t="shared" ref="E21:F21" si="11">SUM(E22:E23)</f>
        <v>0</v>
      </c>
      <c r="F21" s="20">
        <f t="shared" si="11"/>
        <v>0</v>
      </c>
      <c r="G21" s="21">
        <f t="shared" si="1"/>
        <v>0</v>
      </c>
      <c r="H21" s="22">
        <f t="shared" ref="H21:I21" si="12">SUM(H22:H23)</f>
        <v>0</v>
      </c>
      <c r="I21" s="22">
        <f t="shared" si="12"/>
        <v>0</v>
      </c>
    </row>
    <row r="22" spans="1:9" ht="25.5" customHeight="1">
      <c r="A22" s="23">
        <v>631</v>
      </c>
      <c r="B22" s="36" t="s">
        <v>416</v>
      </c>
      <c r="C22" s="68"/>
      <c r="D22" s="37">
        <v>0</v>
      </c>
      <c r="E22" s="68">
        <f t="shared" ref="E22:E23" si="13">IF(H22=0,+D22+I22,H22)</f>
        <v>0</v>
      </c>
      <c r="F22" s="58">
        <f t="shared" ref="F22:F23" si="14">E22-D22</f>
        <v>0</v>
      </c>
      <c r="G22" s="50">
        <f t="shared" si="1"/>
        <v>0</v>
      </c>
      <c r="H22" s="28"/>
      <c r="I22" s="28"/>
    </row>
    <row r="23" spans="1:9" ht="25.5" customHeight="1">
      <c r="A23" s="23">
        <v>632</v>
      </c>
      <c r="B23" s="36" t="s">
        <v>417</v>
      </c>
      <c r="C23" s="68"/>
      <c r="D23" s="37">
        <v>0</v>
      </c>
      <c r="E23" s="68">
        <f t="shared" si="13"/>
        <v>0</v>
      </c>
      <c r="F23" s="58">
        <f t="shared" si="14"/>
        <v>0</v>
      </c>
      <c r="G23" s="50">
        <f t="shared" si="1"/>
        <v>0</v>
      </c>
      <c r="H23" s="28"/>
      <c r="I23" s="28"/>
    </row>
    <row r="24" spans="1:9">
      <c r="A24" s="69"/>
      <c r="B24" s="70"/>
      <c r="C24" s="71"/>
      <c r="D24" s="71"/>
      <c r="E24" s="71"/>
      <c r="F24" s="72"/>
      <c r="G24" s="72"/>
      <c r="H24" s="72"/>
      <c r="I24" s="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I7"/>
  <sheetViews>
    <sheetView showGridLines="0" workbookViewId="0">
      <pane ySplit="1" topLeftCell="A2" activePane="bottomLeft" state="frozen"/>
      <selection activeCell="A21" activeCellId="2" sqref="A3 A12 A21"/>
      <selection pane="bottomLeft" activeCell="D2" sqref="D2:D6"/>
    </sheetView>
  </sheetViews>
  <sheetFormatPr baseColWidth="10" defaultColWidth="15.140625" defaultRowHeight="15" customHeight="1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5703125" style="9" hidden="1" customWidth="1"/>
    <col min="8" max="9" width="15.42578125" style="9" hidden="1" customWidth="1"/>
    <col min="10" max="16384" width="15.140625" style="9"/>
  </cols>
  <sheetData>
    <row r="1" spans="1:9" ht="43.5" customHeight="1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>
      <c r="A2" s="13">
        <v>7000</v>
      </c>
      <c r="B2" s="34" t="s">
        <v>97</v>
      </c>
      <c r="C2" s="15">
        <v>12030820.83</v>
      </c>
      <c r="D2" s="15">
        <v>0</v>
      </c>
      <c r="E2" s="15">
        <f t="shared" ref="E2:F2" si="0">E3</f>
        <v>-6000000</v>
      </c>
      <c r="F2" s="15">
        <f t="shared" si="0"/>
        <v>-6000000</v>
      </c>
      <c r="G2" s="16">
        <f t="shared" ref="G2:G6" si="1">IF(F2=0,0,IF(D2=0,1,+F2/D2))</f>
        <v>1</v>
      </c>
      <c r="H2" s="17">
        <f t="shared" ref="H2:I2" si="2">H3</f>
        <v>0</v>
      </c>
      <c r="I2" s="17">
        <f t="shared" si="2"/>
        <v>-6000000</v>
      </c>
    </row>
    <row r="3" spans="1:9" ht="12.75" customHeight="1">
      <c r="A3" s="18">
        <v>7900</v>
      </c>
      <c r="B3" s="35" t="s">
        <v>418</v>
      </c>
      <c r="C3" s="20">
        <v>12030820.83</v>
      </c>
      <c r="D3" s="20">
        <v>0</v>
      </c>
      <c r="E3" s="20">
        <f t="shared" ref="E3:F3" si="3">SUM(E4:E6)</f>
        <v>-6000000</v>
      </c>
      <c r="F3" s="20">
        <f t="shared" si="3"/>
        <v>-6000000</v>
      </c>
      <c r="G3" s="21">
        <f t="shared" si="1"/>
        <v>1</v>
      </c>
      <c r="H3" s="22">
        <f t="shared" ref="H3:I3" si="4">SUM(H4:H6)</f>
        <v>0</v>
      </c>
      <c r="I3" s="22">
        <f t="shared" si="4"/>
        <v>-6000000</v>
      </c>
    </row>
    <row r="4" spans="1:9" ht="12.75" customHeight="1">
      <c r="A4" s="23">
        <v>791</v>
      </c>
      <c r="B4" s="36" t="s">
        <v>419</v>
      </c>
      <c r="C4" s="49">
        <v>0</v>
      </c>
      <c r="D4" s="37">
        <v>0</v>
      </c>
      <c r="E4" s="25">
        <f t="shared" ref="E4:E6" si="5">IF(H4=0,+D4+I4,H4)</f>
        <v>0</v>
      </c>
      <c r="F4" s="26">
        <f t="shared" ref="F4:F6" si="6">E4-D4</f>
        <v>0</v>
      </c>
      <c r="G4" s="27">
        <f t="shared" si="1"/>
        <v>0</v>
      </c>
      <c r="H4" s="28"/>
      <c r="I4" s="28"/>
    </row>
    <row r="5" spans="1:9" ht="12.75" customHeight="1">
      <c r="A5" s="23">
        <v>792</v>
      </c>
      <c r="B5" s="36" t="s">
        <v>420</v>
      </c>
      <c r="C5" s="49">
        <v>0</v>
      </c>
      <c r="D5" s="37">
        <v>0</v>
      </c>
      <c r="E5" s="25">
        <f t="shared" si="5"/>
        <v>0</v>
      </c>
      <c r="F5" s="26">
        <f t="shared" si="6"/>
        <v>0</v>
      </c>
      <c r="G5" s="27">
        <f t="shared" si="1"/>
        <v>0</v>
      </c>
      <c r="H5" s="28"/>
      <c r="I5" s="28"/>
    </row>
    <row r="6" spans="1:9" ht="12.75" customHeight="1">
      <c r="A6" s="23">
        <v>799</v>
      </c>
      <c r="B6" s="36" t="s">
        <v>421</v>
      </c>
      <c r="C6" s="49">
        <v>12030821</v>
      </c>
      <c r="D6" s="37">
        <v>0</v>
      </c>
      <c r="E6" s="25">
        <f t="shared" si="5"/>
        <v>-6000000</v>
      </c>
      <c r="F6" s="26">
        <f t="shared" si="6"/>
        <v>-6000000</v>
      </c>
      <c r="G6" s="27">
        <f t="shared" si="1"/>
        <v>1</v>
      </c>
      <c r="H6" s="28"/>
      <c r="I6" s="28">
        <v>-6000000</v>
      </c>
    </row>
    <row r="7" spans="1:9">
      <c r="A7" s="62"/>
      <c r="B7" s="63"/>
      <c r="C7" s="66"/>
      <c r="D7" s="66"/>
      <c r="E7" s="66"/>
      <c r="F7" s="73"/>
      <c r="G7" s="73"/>
      <c r="H7" s="73"/>
      <c r="I7" s="7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"/>
  <sheetViews>
    <sheetView showGridLines="0" workbookViewId="0">
      <pane ySplit="1" topLeftCell="A2" activePane="bottomLeft" state="frozen"/>
      <selection pane="bottomLeft" activeCell="D2" sqref="D2:D12"/>
    </sheetView>
  </sheetViews>
  <sheetFormatPr baseColWidth="10" defaultColWidth="15.140625" defaultRowHeight="15" customHeight="1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5703125" style="9" hidden="1" customWidth="1"/>
    <col min="8" max="9" width="15.7109375" style="9" hidden="1" customWidth="1"/>
    <col min="10" max="16384" width="15.140625" style="9"/>
  </cols>
  <sheetData>
    <row r="1" spans="1:9" ht="44.25" customHeight="1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>
      <c r="A2" s="13">
        <v>9000</v>
      </c>
      <c r="B2" s="34" t="s">
        <v>98</v>
      </c>
      <c r="C2" s="15">
        <v>108300000</v>
      </c>
      <c r="D2" s="15">
        <v>107273303.31999999</v>
      </c>
      <c r="E2" s="15">
        <f t="shared" ref="E2:F2" si="0">E3+E5+E7+E9+E11</f>
        <v>103873303.31999999</v>
      </c>
      <c r="F2" s="15">
        <f t="shared" si="0"/>
        <v>-3400000</v>
      </c>
      <c r="G2" s="16">
        <f t="shared" ref="G2:G12" si="1">IF(F2=0,0,IF(D2=0,1,+F2/D2))</f>
        <v>-3.1694745055605135E-2</v>
      </c>
      <c r="H2" s="17">
        <f t="shared" ref="H2:I2" si="2">H3+H5+H7+H9+H11</f>
        <v>0</v>
      </c>
      <c r="I2" s="17">
        <f t="shared" si="2"/>
        <v>-3400000</v>
      </c>
    </row>
    <row r="3" spans="1:9">
      <c r="A3" s="18">
        <v>9100</v>
      </c>
      <c r="B3" s="35" t="s">
        <v>422</v>
      </c>
      <c r="C3" s="20">
        <v>48000000</v>
      </c>
      <c r="D3" s="20">
        <v>39853303.32</v>
      </c>
      <c r="E3" s="20">
        <f t="shared" ref="E3:F3" si="3">E4</f>
        <v>29853303.32</v>
      </c>
      <c r="F3" s="20">
        <f t="shared" si="3"/>
        <v>-10000000</v>
      </c>
      <c r="G3" s="21">
        <f t="shared" si="1"/>
        <v>-0.25092022911389622</v>
      </c>
      <c r="H3" s="22">
        <f t="shared" ref="H3:I3" si="4">H4</f>
        <v>0</v>
      </c>
      <c r="I3" s="22">
        <f t="shared" si="4"/>
        <v>-10000000</v>
      </c>
    </row>
    <row r="4" spans="1:9">
      <c r="A4" s="23">
        <v>911</v>
      </c>
      <c r="B4" s="36" t="s">
        <v>423</v>
      </c>
      <c r="C4" s="49">
        <v>48000000</v>
      </c>
      <c r="D4" s="37">
        <v>39853303.32</v>
      </c>
      <c r="E4" s="25">
        <f>IF(H4=0,+D4+I4,H4)</f>
        <v>29853303.32</v>
      </c>
      <c r="F4" s="26">
        <f>E4-D4</f>
        <v>-10000000</v>
      </c>
      <c r="G4" s="27">
        <f t="shared" si="1"/>
        <v>-0.25092022911389622</v>
      </c>
      <c r="H4" s="28"/>
      <c r="I4" s="28">
        <v>-10000000</v>
      </c>
    </row>
    <row r="5" spans="1:9">
      <c r="A5" s="18">
        <v>9200</v>
      </c>
      <c r="B5" s="35" t="s">
        <v>424</v>
      </c>
      <c r="C5" s="20">
        <v>54000000</v>
      </c>
      <c r="D5" s="20">
        <v>52500000</v>
      </c>
      <c r="E5" s="20">
        <f t="shared" ref="E5:F5" si="5">E6</f>
        <v>46500000</v>
      </c>
      <c r="F5" s="20">
        <f t="shared" si="5"/>
        <v>-6000000</v>
      </c>
      <c r="G5" s="21">
        <f t="shared" si="1"/>
        <v>-0.11428571428571428</v>
      </c>
      <c r="H5" s="22">
        <f t="shared" ref="H5:I5" si="6">H6</f>
        <v>0</v>
      </c>
      <c r="I5" s="22">
        <f t="shared" si="6"/>
        <v>-6000000</v>
      </c>
    </row>
    <row r="6" spans="1:9">
      <c r="A6" s="23">
        <v>921</v>
      </c>
      <c r="B6" s="36" t="s">
        <v>425</v>
      </c>
      <c r="C6" s="49">
        <v>54000000</v>
      </c>
      <c r="D6" s="37">
        <v>52500000</v>
      </c>
      <c r="E6" s="25">
        <f>IF(H6=0,+D6+I6,H6)</f>
        <v>46500000</v>
      </c>
      <c r="F6" s="26">
        <f>E6-D6</f>
        <v>-6000000</v>
      </c>
      <c r="G6" s="27">
        <f t="shared" si="1"/>
        <v>-0.11428571428571428</v>
      </c>
      <c r="H6" s="28"/>
      <c r="I6" s="28">
        <v>-6000000</v>
      </c>
    </row>
    <row r="7" spans="1:9">
      <c r="A7" s="18">
        <v>9400</v>
      </c>
      <c r="B7" s="35" t="s">
        <v>426</v>
      </c>
      <c r="C7" s="20">
        <v>3000000</v>
      </c>
      <c r="D7" s="20">
        <v>420000</v>
      </c>
      <c r="E7" s="20">
        <f t="shared" ref="E7:F7" si="7">E8</f>
        <v>420000</v>
      </c>
      <c r="F7" s="20">
        <f t="shared" si="7"/>
        <v>0</v>
      </c>
      <c r="G7" s="21">
        <f t="shared" si="1"/>
        <v>0</v>
      </c>
      <c r="H7" s="22">
        <f t="shared" ref="H7:I7" si="8">H8</f>
        <v>0</v>
      </c>
      <c r="I7" s="22">
        <f t="shared" si="8"/>
        <v>0</v>
      </c>
    </row>
    <row r="8" spans="1:9">
      <c r="A8" s="23">
        <v>941</v>
      </c>
      <c r="B8" s="36" t="s">
        <v>427</v>
      </c>
      <c r="C8" s="49">
        <v>3000000</v>
      </c>
      <c r="D8" s="37">
        <v>420000</v>
      </c>
      <c r="E8" s="25">
        <f>IF(H8=0,+D8+I8,H8)</f>
        <v>420000</v>
      </c>
      <c r="F8" s="26">
        <f>E8-D8</f>
        <v>0</v>
      </c>
      <c r="G8" s="27">
        <f t="shared" si="1"/>
        <v>0</v>
      </c>
      <c r="H8" s="28"/>
      <c r="I8" s="28"/>
    </row>
    <row r="9" spans="1:9">
      <c r="A9" s="18">
        <v>9500</v>
      </c>
      <c r="B9" s="35" t="s">
        <v>428</v>
      </c>
      <c r="C9" s="20">
        <v>1800000</v>
      </c>
      <c r="D9" s="20">
        <v>14400000</v>
      </c>
      <c r="E9" s="20">
        <f t="shared" ref="E9:F9" si="9">E10</f>
        <v>27000000</v>
      </c>
      <c r="F9" s="20">
        <f t="shared" si="9"/>
        <v>12600000</v>
      </c>
      <c r="G9" s="21">
        <f t="shared" si="1"/>
        <v>0.875</v>
      </c>
      <c r="H9" s="22">
        <f t="shared" ref="H9:I9" si="10">H10</f>
        <v>0</v>
      </c>
      <c r="I9" s="22">
        <f t="shared" si="10"/>
        <v>12600000</v>
      </c>
    </row>
    <row r="10" spans="1:9">
      <c r="A10" s="23">
        <v>951</v>
      </c>
      <c r="B10" s="36" t="s">
        <v>429</v>
      </c>
      <c r="C10" s="49">
        <v>1800000</v>
      </c>
      <c r="D10" s="37">
        <v>14400000</v>
      </c>
      <c r="E10" s="25">
        <f>IF(H10=0,+D10+I10,H10)</f>
        <v>27000000</v>
      </c>
      <c r="F10" s="26">
        <f>E10-D10</f>
        <v>12600000</v>
      </c>
      <c r="G10" s="27">
        <f t="shared" si="1"/>
        <v>0.875</v>
      </c>
      <c r="H10" s="28"/>
      <c r="I10" s="28">
        <v>12600000</v>
      </c>
    </row>
    <row r="11" spans="1:9">
      <c r="A11" s="18">
        <v>9900</v>
      </c>
      <c r="B11" s="35" t="s">
        <v>430</v>
      </c>
      <c r="C11" s="20">
        <v>1500000</v>
      </c>
      <c r="D11" s="20">
        <v>100000</v>
      </c>
      <c r="E11" s="20">
        <f t="shared" ref="E11:F11" si="11">E12</f>
        <v>100000</v>
      </c>
      <c r="F11" s="20">
        <f t="shared" si="11"/>
        <v>0</v>
      </c>
      <c r="G11" s="21">
        <f t="shared" si="1"/>
        <v>0</v>
      </c>
      <c r="H11" s="22">
        <f t="shared" ref="H11:I11" si="12">H12</f>
        <v>0</v>
      </c>
      <c r="I11" s="22">
        <f t="shared" si="12"/>
        <v>0</v>
      </c>
    </row>
    <row r="12" spans="1:9">
      <c r="A12" s="23">
        <v>991</v>
      </c>
      <c r="B12" s="36" t="s">
        <v>431</v>
      </c>
      <c r="C12" s="49">
        <v>1500000</v>
      </c>
      <c r="D12" s="37">
        <v>100000</v>
      </c>
      <c r="E12" s="25">
        <f>IF(H12=0,+D12+I12,H12)</f>
        <v>100000</v>
      </c>
      <c r="F12" s="26">
        <f>E12-D12</f>
        <v>0</v>
      </c>
      <c r="G12" s="27">
        <f t="shared" si="1"/>
        <v>0</v>
      </c>
      <c r="H12" s="28"/>
      <c r="I12" s="28"/>
    </row>
    <row r="13" spans="1:9">
      <c r="A13" s="74"/>
      <c r="B13" s="75"/>
      <c r="C13" s="76"/>
      <c r="D13" s="76"/>
      <c r="E13" s="76"/>
      <c r="F13" s="71"/>
      <c r="G13" s="71"/>
      <c r="H13" s="71"/>
      <c r="I13" s="71"/>
    </row>
    <row r="14" spans="1:9">
      <c r="A14" s="77"/>
      <c r="B14" s="78"/>
      <c r="C14" s="79"/>
      <c r="D14" s="79"/>
      <c r="E14" s="79"/>
      <c r="F14" s="71"/>
      <c r="G14" s="71"/>
      <c r="H14" s="71"/>
      <c r="I14" s="71"/>
    </row>
    <row r="15" spans="1:9">
      <c r="A15" s="77"/>
      <c r="B15" s="78"/>
      <c r="C15" s="79"/>
      <c r="D15" s="79"/>
      <c r="E15" s="79"/>
      <c r="F15" s="71"/>
      <c r="G15" s="71"/>
      <c r="H15" s="71"/>
      <c r="I15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Presupuesto base 2014</vt:lpstr>
      <vt:lpstr>Presupuesto entre 12</vt:lpstr>
      <vt:lpstr>Capitulo 1000</vt:lpstr>
      <vt:lpstr>Capitulo 2000</vt:lpstr>
      <vt:lpstr>Capitulo 3000</vt:lpstr>
      <vt:lpstr>Capitulo 4000</vt:lpstr>
      <vt:lpstr>Capitulo 5000</vt:lpstr>
      <vt:lpstr>Capitulo 6000</vt:lpstr>
      <vt:lpstr>Capitulo 7000</vt:lpstr>
      <vt:lpstr>Capitulo 9000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Miguel Flores Preciado</dc:creator>
  <cp:lastModifiedBy>scisneros</cp:lastModifiedBy>
  <cp:lastPrinted>2016-02-15T22:03:53Z</cp:lastPrinted>
  <dcterms:created xsi:type="dcterms:W3CDTF">2016-01-04T20:21:53Z</dcterms:created>
  <dcterms:modified xsi:type="dcterms:W3CDTF">2017-07-17T21:44:28Z</dcterms:modified>
</cp:coreProperties>
</file>