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755"/>
  </bookViews>
  <sheets>
    <sheet name="DICIEMBRE19" sheetId="16" r:id="rId1"/>
    <sheet name="PT. AGOSTO" sheetId="5" state="hidden" r:id="rId2"/>
    <sheet name="P.T." sheetId="3" state="hidden" r:id="rId3"/>
  </sheets>
  <calcPr calcId="152511"/>
</workbook>
</file>

<file path=xl/calcChain.xml><?xml version="1.0" encoding="utf-8"?>
<calcChain xmlns="http://schemas.openxmlformats.org/spreadsheetml/2006/main">
  <c r="I15" i="16" l="1"/>
  <c r="F15" i="16"/>
  <c r="D36" i="16"/>
  <c r="F17" i="16"/>
  <c r="F16" i="16"/>
  <c r="I16" i="16" s="1"/>
  <c r="F14" i="16"/>
  <c r="F13" i="16"/>
  <c r="I13" i="16" s="1"/>
  <c r="F12" i="16"/>
  <c r="I12" i="16" s="1"/>
  <c r="I14" i="16" l="1"/>
  <c r="I17" i="16"/>
  <c r="G36" i="16"/>
  <c r="H36" i="16"/>
  <c r="E36" i="16"/>
  <c r="F36" i="16" s="1"/>
  <c r="F11" i="16"/>
  <c r="I11" i="16" s="1"/>
  <c r="I36" i="16" s="1"/>
  <c r="E9" i="5" l="1"/>
  <c r="E8" i="5"/>
  <c r="F6" i="5"/>
  <c r="E6" i="5"/>
  <c r="C12" i="5" l="1"/>
  <c r="F11" i="5"/>
  <c r="F10" i="5"/>
  <c r="F9" i="5"/>
  <c r="F8" i="5"/>
  <c r="F7" i="5"/>
  <c r="E12" i="5"/>
  <c r="F5" i="5"/>
  <c r="F4" i="5"/>
  <c r="F12" i="5" l="1"/>
  <c r="V105" i="3"/>
  <c r="R105" i="3"/>
  <c r="Q105" i="3"/>
  <c r="N105" i="3"/>
  <c r="K105" i="3"/>
  <c r="H105" i="3"/>
  <c r="W102" i="3"/>
  <c r="Y102" i="3" s="1"/>
  <c r="S102" i="3"/>
  <c r="Q102" i="3"/>
  <c r="S101" i="3"/>
  <c r="T102" i="3" s="1"/>
  <c r="S100" i="3"/>
  <c r="W99" i="3"/>
  <c r="S99" i="3"/>
  <c r="S98" i="3"/>
  <c r="S97" i="3"/>
  <c r="I97" i="3"/>
  <c r="I105" i="3" s="1"/>
  <c r="S96" i="3"/>
  <c r="S95" i="3"/>
  <c r="S94" i="3"/>
  <c r="S93" i="3"/>
  <c r="S92" i="3"/>
  <c r="S91" i="3"/>
  <c r="S90" i="3"/>
  <c r="S89" i="3"/>
  <c r="L89" i="3"/>
  <c r="L105" i="3" s="1"/>
  <c r="F89" i="3"/>
  <c r="F105" i="3" s="1"/>
  <c r="S88" i="3"/>
  <c r="S87" i="3"/>
  <c r="S86" i="3"/>
  <c r="S85" i="3"/>
  <c r="S84" i="3"/>
  <c r="S83" i="3"/>
  <c r="S82" i="3"/>
  <c r="S81" i="3"/>
  <c r="S80" i="3"/>
  <c r="S79" i="3"/>
  <c r="T99" i="3" s="1"/>
  <c r="Y99" i="3" s="1"/>
  <c r="S78" i="3"/>
  <c r="W77" i="3"/>
  <c r="S77" i="3"/>
  <c r="S76" i="3"/>
  <c r="S75" i="3"/>
  <c r="S74" i="3"/>
  <c r="S73" i="3"/>
  <c r="S72" i="3"/>
  <c r="S71" i="3"/>
  <c r="S70" i="3"/>
  <c r="S69" i="3"/>
  <c r="S68" i="3"/>
  <c r="S67" i="3"/>
  <c r="S66" i="3"/>
  <c r="S65" i="3"/>
  <c r="S64" i="3"/>
  <c r="S63" i="3"/>
  <c r="S62" i="3"/>
  <c r="S61" i="3"/>
  <c r="O61" i="3"/>
  <c r="O105" i="3" s="1"/>
  <c r="S60" i="3"/>
  <c r="S59" i="3"/>
  <c r="S58" i="3"/>
  <c r="S57" i="3"/>
  <c r="E56" i="3"/>
  <c r="E105" i="3" s="1"/>
  <c r="H107" i="3" s="1"/>
  <c r="S55" i="3"/>
  <c r="S54" i="3"/>
  <c r="S53" i="3"/>
  <c r="S52" i="3"/>
  <c r="S51" i="3"/>
  <c r="S50" i="3"/>
  <c r="S49" i="3"/>
  <c r="S48" i="3"/>
  <c r="S47" i="3"/>
  <c r="S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W22" i="3"/>
  <c r="T22" i="3"/>
  <c r="Y22" i="3" s="1"/>
  <c r="S22" i="3"/>
  <c r="S21" i="3"/>
  <c r="W20" i="3"/>
  <c r="S20" i="3"/>
  <c r="S19" i="3"/>
  <c r="S18" i="3"/>
  <c r="S17" i="3"/>
  <c r="S16" i="3"/>
  <c r="S15" i="3"/>
  <c r="S14" i="3"/>
  <c r="S13" i="3"/>
  <c r="S12" i="3"/>
  <c r="S11" i="3"/>
  <c r="T20" i="3" s="1"/>
  <c r="S10" i="3"/>
  <c r="W9" i="3"/>
  <c r="S9" i="3"/>
  <c r="S8" i="3"/>
  <c r="T9" i="3" s="1"/>
  <c r="S7" i="3"/>
  <c r="W6" i="3"/>
  <c r="W105" i="3" s="1"/>
  <c r="S6" i="3"/>
  <c r="S5" i="3"/>
  <c r="S4" i="3"/>
  <c r="T6" i="3" s="1"/>
  <c r="Y9" i="3" l="1"/>
  <c r="Y20" i="3"/>
  <c r="K107" i="3"/>
  <c r="S105" i="3"/>
  <c r="Y6" i="3"/>
  <c r="S56" i="3"/>
  <c r="T77" i="3" s="1"/>
  <c r="Y77" i="3" l="1"/>
  <c r="T105" i="3"/>
  <c r="Y105" i="3"/>
</calcChain>
</file>

<file path=xl/sharedStrings.xml><?xml version="1.0" encoding="utf-8"?>
<sst xmlns="http://schemas.openxmlformats.org/spreadsheetml/2006/main" count="158" uniqueCount="141">
  <si>
    <t>Concepto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</si>
  <si>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</si>
  <si>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</si>
  <si>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</si>
  <si>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</si>
  <si>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</si>
  <si>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</si>
  <si>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</si>
  <si>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</si>
  <si>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Total del Gasto</t>
  </si>
  <si>
    <t>ESTADO ANALÍTICO DEL EJERCICIO DEL PRESUPUESTO DE EGRESOS CLASIFICACIÓN ADMINISTRATIVA</t>
  </si>
  <si>
    <t>EGRESOS</t>
  </si>
  <si>
    <t>Bajo protesta de decir verdad declaramos que los Estados Financieros y sus Notas son razonablemente correctos y responsabilidad del emisor.</t>
  </si>
  <si>
    <t>DIRECCION JURIDICA</t>
  </si>
  <si>
    <t>DIRECCION DE SERVICIOS</t>
  </si>
  <si>
    <t>DIRECCION DE PROGRAMAS</t>
  </si>
  <si>
    <t>DIRECCION DE PLANEACION</t>
  </si>
  <si>
    <t>PRESIDENCIA</t>
  </si>
  <si>
    <t>DIRECCION ADMINISTRATIVA Y FINANZAS</t>
  </si>
  <si>
    <t>DIF Sistema para el Desarrollo Integral de la Familia del Municipio de Zapopan DIF</t>
  </si>
  <si>
    <t>DIRECCION  GENERAL</t>
  </si>
  <si>
    <t>LCP. ANA GABRIELA FLORES MARTÍNEZ</t>
  </si>
  <si>
    <t>JEFE DE CONTROL PRESUPUESTAL</t>
  </si>
  <si>
    <t>PROYECTO</t>
  </si>
  <si>
    <t>CONCEPTO</t>
  </si>
  <si>
    <t>CAPITULO 1000</t>
  </si>
  <si>
    <t>CAPITULO 2000</t>
  </si>
  <si>
    <t>CAPITULO 3000</t>
  </si>
  <si>
    <t>CAPITULO 4000</t>
  </si>
  <si>
    <t>CAPITULO 5000</t>
  </si>
  <si>
    <t>APROBADO</t>
  </si>
  <si>
    <t>DEVENGADO</t>
  </si>
  <si>
    <t>MODIFICADO</t>
  </si>
  <si>
    <t>DIFERENCIA</t>
  </si>
  <si>
    <t>SECRETARIA DE PRESIDENCIA</t>
  </si>
  <si>
    <t>JEFATURA COMUNICACION SOCIAL</t>
  </si>
  <si>
    <t>JEFATURA DE  RELACIONES PUBLICAS Y DONATIVOS</t>
  </si>
  <si>
    <t>OFICINA DIRECCION GENERAL</t>
  </si>
  <si>
    <t>CONTRALORIA</t>
  </si>
  <si>
    <t>OFI. DIRECCION DE ADMINISTRACION Y FINANZAS</t>
  </si>
  <si>
    <t>DEPARTAMENTO DESARROLLO DE CAPITAL HUMANO</t>
  </si>
  <si>
    <t>RECURSOS FINANCIEROS</t>
  </si>
  <si>
    <t>COORDINACION DE ADQUISICIONES</t>
  </si>
  <si>
    <t>CTRO. DE FOTOCOP. LAS AGUILAS</t>
  </si>
  <si>
    <t>CTRO. DE FOTOCOP. UNID. BASILCA</t>
  </si>
  <si>
    <t>CTRO. DE FOTOCOP. CALLE 2</t>
  </si>
  <si>
    <t>ALMACEN GENERAL</t>
  </si>
  <si>
    <t>SERVICIOS GENERALES</t>
  </si>
  <si>
    <t>MANTENIMIENTO VEHICULAR</t>
  </si>
  <si>
    <t>OFICINA DIRECCION JURIDICA</t>
  </si>
  <si>
    <t>CENTRO PRODUCTIVO EMPRESARIAL COMUNITARIO</t>
  </si>
  <si>
    <t>COORDINACION DE ASITENC. ALIMENTARIA</t>
  </si>
  <si>
    <t>DESAYUNOS ESCOLARES</t>
  </si>
  <si>
    <t>PROG. DE AYUDA ALIMENT. DIRECTA</t>
  </si>
  <si>
    <t>ALMACEN DE DESPENSAS Y DESAYUNOS</t>
  </si>
  <si>
    <t>DEPTO DE HABILIDADES Y PROFESIONALIZACION</t>
  </si>
  <si>
    <t>C.D.C. NO. 1 PARAISOS DEL COLLI</t>
  </si>
  <si>
    <t>C.D.C. NO. 2 VENTA DEL ASTILLERO</t>
  </si>
  <si>
    <t>C.D.C. NO. 3 STA.  ANA TEPETITLAN</t>
  </si>
  <si>
    <t>C.D.C. NO. 4 EL BATAN</t>
  </si>
  <si>
    <t>C.D.C. NO. 5 NEXTIPAC</t>
  </si>
  <si>
    <t>C.D.C. NO. 6 SANTA LUCIA</t>
  </si>
  <si>
    <t>C.D.C. NO. 7 EL COLLI</t>
  </si>
  <si>
    <t>C.D.C. NO. 8 STA. MONICA DE LOS CHORRITOS</t>
  </si>
  <si>
    <t>C.D.C. NO. 10 FCO. SARABIA</t>
  </si>
  <si>
    <t>C.D.C. NO. 11 STA. MARIA DEL PUEBLITO</t>
  </si>
  <si>
    <t>C.D.C. NO. 12  JARDINES DEL IXTEPETE</t>
  </si>
  <si>
    <t>C.D.C. NO. 13  ATEMAJAC</t>
  </si>
  <si>
    <t>C.D.C. NO. 14 EL BRISEÑO</t>
  </si>
  <si>
    <t>C.D.C. NO. 16 VISTA HERMOSA</t>
  </si>
  <si>
    <t>C.D.C. NO. 17  LOMAS DE TABACHINES</t>
  </si>
  <si>
    <t>C.D.C. NO. 18 VILLAS DE GUADALUPE</t>
  </si>
  <si>
    <t>C.D.C. NO. 19 JARDINES DE NVO. MEXICO</t>
  </si>
  <si>
    <t>C.D.C. NO. 20 ARENALES TAPATIOS</t>
  </si>
  <si>
    <t>C.D.C. NO. 21 COPALITA</t>
  </si>
  <si>
    <t>C.D.C. NO. 22  PARQUES DEL AUDITORIO</t>
  </si>
  <si>
    <t>C.D.C. NO. 24  MIRAMAR</t>
  </si>
  <si>
    <t>C.D.C. NO. 25 EL CAMPANARIO</t>
  </si>
  <si>
    <t>CRES VILLA  LA LOMA</t>
  </si>
  <si>
    <t>U.C.C.I. CONSTITUCION</t>
  </si>
  <si>
    <t>AREA MEDICA</t>
  </si>
  <si>
    <t>DEPTO CENTRO METROPOLITANO DEL ADULTO MAYOR</t>
  </si>
  <si>
    <t>ATENCION ADULTOS MAYORES EN DESAMPARO</t>
  </si>
  <si>
    <t>DEPARTAMENTO  DE SALUD Y BIENESTAR</t>
  </si>
  <si>
    <t>ATE PARAMEDICA ESPECIAL. (CONS. TERAP. REHAB.</t>
  </si>
  <si>
    <t>CENTRO DE AUTISMO</t>
  </si>
  <si>
    <t>DEPARTAMENTO DE TRABAJO SOCIAL</t>
  </si>
  <si>
    <t>UNIDAD DE PROTECCION CIVIL OPD DIF ZAPOPAN</t>
  </si>
  <si>
    <t>OF DEPARTAMENTO  CENTROS DE ATENCION</t>
  </si>
  <si>
    <t>C.D.I. NO. 1 CARMEN ZUNO ARCE</t>
  </si>
  <si>
    <t>C.D.I. NO. 2 PABLO CASALS</t>
  </si>
  <si>
    <t>C.D.I. NO. 3 DRA. IRENE ROBLEDO GARCIA</t>
  </si>
  <si>
    <t>C.D.I. NO. 4 MELVIN JONES</t>
  </si>
  <si>
    <t>C.D.I. NO. 5 EL COLLI</t>
  </si>
  <si>
    <t>C.D.I. NO. 6 TABACHINES</t>
  </si>
  <si>
    <t>C.D.I. NO. 7 CRI CRI</t>
  </si>
  <si>
    <t>C.D.I. NO. 8 MARIA JAIME FRANCO</t>
  </si>
  <si>
    <t>C.D.I. NO. 9 VILLAS DE GUADALUPE</t>
  </si>
  <si>
    <t>C.D.I. NO. 10 DEL MAR</t>
  </si>
  <si>
    <t>C.A.I.C. COTOS JARDINADOS</t>
  </si>
  <si>
    <t>C.A.I.C. LA HIGUERA</t>
  </si>
  <si>
    <t>C.A.I.C. MIRAMAR</t>
  </si>
  <si>
    <t>C.A.I.C. LA CORONILLA</t>
  </si>
  <si>
    <t>D.I.P.P.N.N.A</t>
  </si>
  <si>
    <t>D.I.P.N.N.A MOD OFIC GRALES</t>
  </si>
  <si>
    <t>UNIDAD LAS AGUILAS</t>
  </si>
  <si>
    <t>UNIDAD DE CENTRO CULTURAL INSTITUCIONAL</t>
  </si>
  <si>
    <t>UNIDAD DE PARQUES DEL AUDITORIO</t>
  </si>
  <si>
    <t>UNIDAD FRANCISCO SARABIA</t>
  </si>
  <si>
    <t>UNIDAD SANTA LUCIA</t>
  </si>
  <si>
    <t>COORDIN. DE CUSTODIA TUTELA Y ADOPCIONES</t>
  </si>
  <si>
    <t>CASA FAMILIAS CERCANAS</t>
  </si>
  <si>
    <t>UAVI FAM CMAIF</t>
  </si>
  <si>
    <t>DEPTO DE PROTECCION A LA NIÑEZ Y ADOLESCENCI</t>
  </si>
  <si>
    <t>PREVENCION</t>
  </si>
  <si>
    <t>PROTECCION Y ATENCION</t>
  </si>
  <si>
    <t>CMANNA</t>
  </si>
  <si>
    <t>DEPARTAMENTO DE PAZ Y HABILIDADES COMUNITARIA</t>
  </si>
  <si>
    <t>AREA DE PREVENCION</t>
  </si>
  <si>
    <t>PROMOCION DE LAS FAMILIAS</t>
  </si>
  <si>
    <t>PROMOCION DE LA PAZ</t>
  </si>
  <si>
    <t>CAF</t>
  </si>
  <si>
    <t>CAEF AGUA BLANCA</t>
  </si>
  <si>
    <t>OFICINA DIRECCION DE PLANEACION</t>
  </si>
  <si>
    <t>DEPARTAMENTO DE SISTEMAS Y MODELO DE ATENCÓN</t>
  </si>
  <si>
    <t>TOTAL APROBADO</t>
  </si>
  <si>
    <t>TOTAL DEVENGADO</t>
  </si>
  <si>
    <t>(PRESUPUESTO ANUAL)</t>
  </si>
  <si>
    <t>(PRESUPUESTO DEVENGADO AL 31/05/2019)</t>
  </si>
  <si>
    <t>LCP. JUAN CRISOSTOMO RODRÍGUEZ SUSTAITA</t>
  </si>
  <si>
    <t>PAGADO</t>
  </si>
  <si>
    <t>DIRECCION GENERAL</t>
  </si>
  <si>
    <t>ADMINSITRACION Y FINANZAS</t>
  </si>
  <si>
    <t>JURIDICO</t>
  </si>
  <si>
    <t>DIR. COMUNITARIA</t>
  </si>
  <si>
    <t>FORTALE. FAMILIAR</t>
  </si>
  <si>
    <t>PLANEACION</t>
  </si>
  <si>
    <t>PROGRAMAS</t>
  </si>
  <si>
    <t>OK</t>
  </si>
  <si>
    <t>DEL 01 DE ENERO AL 31 DE DICIEMBRE  DEL 2019</t>
  </si>
  <si>
    <t>JEFE DEPARTAMENTO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</si>
</sst>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&quot;$&quot;* #,##0_-;\-&quot;$&quot;* #,##0_-;_-&quot;$&quot;* &quot;-&quot;??_-;_-@_-"/>
    <numFmt numFmtId="166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rgb="FF000000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b/>
      <sz val="11"/>
      <name val="Arial"/>
      <family val="2"/>
    </font>
    <font>
      <sz val="36"/>
      <color theme="1"/>
      <name val="C39HrP48DhTt"/>
    </font>
    <font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Arial Black"/>
      <family val="2"/>
    </font>
    <font>
      <b/>
      <sz val="10"/>
      <color theme="1"/>
      <name val="Arial Black"/>
      <family val="2"/>
    </font>
    <font>
      <b/>
      <sz val="9"/>
      <color theme="1"/>
      <name val="Arial Black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66CC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164" fontId="5" fillId="0" borderId="0"/>
    <xf numFmtId="43" fontId="6" fillId="0" borderId="0" applyFont="0" applyFill="0" applyBorder="0" applyAlignment="0" applyProtection="0"/>
    <xf numFmtId="0" fontId="5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6">
    <xf numFmtId="0" fontId="0" fillId="0" borderId="0" xfId="0"/>
    <xf numFmtId="0" fontId="0" fillId="0" borderId="6" xfId="0" applyBorder="1"/>
    <xf numFmtId="42" fontId="9" fillId="0" borderId="0" xfId="0" applyNumberFormat="1" applyFont="1" applyAlignment="1">
      <alignment vertical="center"/>
    </xf>
    <xf numFmtId="42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4" fontId="0" fillId="5" borderId="0" xfId="0" applyNumberFormat="1" applyFill="1"/>
    <xf numFmtId="0" fontId="0" fillId="0" borderId="0" xfId="0" applyFont="1" applyAlignment="1">
      <alignment horizontal="left" vertical="center"/>
    </xf>
    <xf numFmtId="0" fontId="0" fillId="0" borderId="0" xfId="0" applyFill="1" applyBorder="1"/>
    <xf numFmtId="44" fontId="0" fillId="0" borderId="2" xfId="0" applyNumberFormat="1" applyBorder="1"/>
    <xf numFmtId="0" fontId="12" fillId="0" borderId="0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44" fontId="12" fillId="3" borderId="16" xfId="0" applyNumberFormat="1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12" fillId="8" borderId="0" xfId="0" applyFont="1" applyFill="1"/>
    <xf numFmtId="0" fontId="0" fillId="0" borderId="19" xfId="0" applyFill="1" applyBorder="1" applyAlignment="1">
      <alignment horizontal="center"/>
    </xf>
    <xf numFmtId="44" fontId="0" fillId="0" borderId="11" xfId="0" applyNumberFormat="1" applyFill="1" applyBorder="1"/>
    <xf numFmtId="43" fontId="0" fillId="0" borderId="12" xfId="1" applyFont="1" applyFill="1" applyBorder="1"/>
    <xf numFmtId="44" fontId="0" fillId="0" borderId="12" xfId="1" applyNumberFormat="1" applyFont="1" applyFill="1" applyBorder="1"/>
    <xf numFmtId="44" fontId="0" fillId="0" borderId="12" xfId="0" applyNumberFormat="1" applyFill="1" applyBorder="1"/>
    <xf numFmtId="44" fontId="0" fillId="0" borderId="0" xfId="0" applyNumberFormat="1" applyFill="1"/>
    <xf numFmtId="0" fontId="0" fillId="0" borderId="0" xfId="0" applyFill="1"/>
    <xf numFmtId="43" fontId="0" fillId="0" borderId="0" xfId="0" applyNumberFormat="1"/>
    <xf numFmtId="0" fontId="0" fillId="0" borderId="22" xfId="0" applyFill="1" applyBorder="1" applyAlignment="1">
      <alignment horizontal="center"/>
    </xf>
    <xf numFmtId="44" fontId="0" fillId="0" borderId="25" xfId="0" applyNumberFormat="1" applyFill="1" applyBorder="1"/>
    <xf numFmtId="43" fontId="0" fillId="0" borderId="26" xfId="1" applyFont="1" applyFill="1" applyBorder="1"/>
    <xf numFmtId="44" fontId="0" fillId="0" borderId="26" xfId="0" applyNumberFormat="1" applyFill="1" applyBorder="1"/>
    <xf numFmtId="0" fontId="0" fillId="0" borderId="27" xfId="0" applyFill="1" applyBorder="1" applyAlignment="1">
      <alignment horizontal="center"/>
    </xf>
    <xf numFmtId="44" fontId="0" fillId="0" borderId="30" xfId="0" applyNumberFormat="1" applyFill="1" applyBorder="1"/>
    <xf numFmtId="43" fontId="0" fillId="0" borderId="31" xfId="1" applyFont="1" applyFill="1" applyBorder="1"/>
    <xf numFmtId="44" fontId="0" fillId="0" borderId="31" xfId="0" applyNumberFormat="1" applyFill="1" applyBorder="1"/>
    <xf numFmtId="44" fontId="0" fillId="0" borderId="31" xfId="1" applyNumberFormat="1" applyFont="1" applyFill="1" applyBorder="1"/>
    <xf numFmtId="43" fontId="0" fillId="5" borderId="0" xfId="0" applyNumberFormat="1" applyFill="1"/>
    <xf numFmtId="165" fontId="0" fillId="0" borderId="0" xfId="0" applyNumberFormat="1"/>
    <xf numFmtId="0" fontId="0" fillId="0" borderId="19" xfId="0" applyBorder="1" applyAlignment="1">
      <alignment horizontal="center"/>
    </xf>
    <xf numFmtId="165" fontId="3" fillId="0" borderId="0" xfId="6" applyNumberFormat="1" applyFont="1" applyFill="1" applyBorder="1" applyAlignment="1" applyProtection="1">
      <alignment vertical="center" wrapText="1"/>
      <protection locked="0"/>
    </xf>
    <xf numFmtId="0" fontId="0" fillId="0" borderId="27" xfId="0" applyBorder="1" applyAlignment="1">
      <alignment horizontal="center"/>
    </xf>
    <xf numFmtId="165" fontId="3" fillId="5" borderId="0" xfId="6" applyNumberFormat="1" applyFont="1" applyFill="1" applyBorder="1" applyAlignment="1" applyProtection="1">
      <alignment vertical="center" wrapText="1"/>
      <protection locked="0"/>
    </xf>
    <xf numFmtId="165" fontId="3" fillId="0" borderId="0" xfId="6" applyNumberFormat="1" applyFont="1" applyFill="1" applyBorder="1" applyAlignment="1" applyProtection="1">
      <alignment vertical="center" wrapText="1"/>
    </xf>
    <xf numFmtId="0" fontId="0" fillId="0" borderId="22" xfId="0" applyBorder="1" applyAlignment="1">
      <alignment horizontal="center"/>
    </xf>
    <xf numFmtId="44" fontId="0" fillId="0" borderId="26" xfId="1" applyNumberFormat="1" applyFont="1" applyFill="1" applyBorder="1"/>
    <xf numFmtId="44" fontId="0" fillId="0" borderId="25" xfId="1" applyNumberFormat="1" applyFont="1" applyFill="1" applyBorder="1"/>
    <xf numFmtId="0" fontId="0" fillId="0" borderId="32" xfId="0" applyBorder="1" applyAlignment="1">
      <alignment horizontal="center"/>
    </xf>
    <xf numFmtId="44" fontId="0" fillId="0" borderId="35" xfId="0" applyNumberFormat="1" applyFill="1" applyBorder="1"/>
    <xf numFmtId="43" fontId="0" fillId="0" borderId="36" xfId="1" applyFont="1" applyFill="1" applyBorder="1"/>
    <xf numFmtId="44" fontId="0" fillId="0" borderId="35" xfId="1" applyNumberFormat="1" applyFont="1" applyFill="1" applyBorder="1"/>
    <xf numFmtId="44" fontId="0" fillId="0" borderId="36" xfId="0" applyNumberFormat="1" applyFill="1" applyBorder="1"/>
    <xf numFmtId="44" fontId="0" fillId="0" borderId="0" xfId="0" applyNumberFormat="1"/>
    <xf numFmtId="0" fontId="0" fillId="2" borderId="2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left" vertical="center"/>
    </xf>
    <xf numFmtId="44" fontId="0" fillId="0" borderId="0" xfId="0" applyNumberFormat="1" applyFill="1" applyBorder="1"/>
    <xf numFmtId="43" fontId="0" fillId="0" borderId="0" xfId="1" applyFont="1" applyFill="1" applyBorder="1"/>
    <xf numFmtId="44" fontId="0" fillId="0" borderId="0" xfId="1" applyNumberFormat="1" applyFont="1" applyFill="1" applyBorder="1"/>
    <xf numFmtId="44" fontId="0" fillId="0" borderId="0" xfId="0" applyNumberFormat="1" applyBorder="1"/>
    <xf numFmtId="44" fontId="0" fillId="3" borderId="0" xfId="0" applyNumberFormat="1" applyFill="1"/>
    <xf numFmtId="44" fontId="12" fillId="4" borderId="37" xfId="0" applyNumberFormat="1" applyFont="1" applyFill="1" applyBorder="1"/>
    <xf numFmtId="44" fontId="0" fillId="3" borderId="0" xfId="0" applyNumberFormat="1" applyFill="1" applyBorder="1"/>
    <xf numFmtId="43" fontId="11" fillId="8" borderId="37" xfId="1" applyFont="1" applyFill="1" applyBorder="1"/>
    <xf numFmtId="0" fontId="15" fillId="3" borderId="0" xfId="0" applyFont="1" applyFill="1" applyAlignment="1">
      <alignment horizontal="center" vertical="center"/>
    </xf>
    <xf numFmtId="165" fontId="14" fillId="15" borderId="37" xfId="0" applyNumberFormat="1" applyFont="1" applyFill="1" applyBorder="1"/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left" vertical="center"/>
    </xf>
    <xf numFmtId="0" fontId="16" fillId="0" borderId="0" xfId="0" applyFont="1" applyFill="1"/>
    <xf numFmtId="44" fontId="14" fillId="0" borderId="0" xfId="0" applyNumberFormat="1" applyFont="1" applyFill="1" applyBorder="1"/>
    <xf numFmtId="0" fontId="17" fillId="0" borderId="0" xfId="0" applyFont="1" applyFill="1"/>
    <xf numFmtId="0" fontId="12" fillId="0" borderId="0" xfId="0" applyFont="1"/>
    <xf numFmtId="0" fontId="12" fillId="0" borderId="0" xfId="0" applyFont="1" applyAlignment="1">
      <alignment horizontal="center"/>
    </xf>
    <xf numFmtId="44" fontId="0" fillId="0" borderId="0" xfId="0" applyNumberFormat="1" applyAlignment="1">
      <alignment horizontal="center"/>
    </xf>
    <xf numFmtId="44" fontId="0" fillId="0" borderId="0" xfId="0" applyNumberFormat="1" applyFont="1" applyAlignment="1">
      <alignment horizontal="left" vertical="center"/>
    </xf>
    <xf numFmtId="44" fontId="12" fillId="0" borderId="0" xfId="0" applyNumberFormat="1" applyFont="1" applyAlignment="1">
      <alignment horizontal="center"/>
    </xf>
    <xf numFmtId="44" fontId="12" fillId="0" borderId="0" xfId="0" applyNumberFormat="1" applyFont="1"/>
    <xf numFmtId="44" fontId="12" fillId="0" borderId="0" xfId="0" applyNumberFormat="1" applyFont="1" applyFill="1" applyBorder="1"/>
    <xf numFmtId="44" fontId="0" fillId="0" borderId="3" xfId="0" applyNumberFormat="1" applyBorder="1"/>
    <xf numFmtId="165" fontId="18" fillId="0" borderId="3" xfId="6" applyNumberFormat="1" applyFont="1" applyFill="1" applyBorder="1" applyAlignment="1" applyProtection="1">
      <alignment horizontal="center" vertical="center" wrapText="1"/>
      <protection locked="0"/>
    </xf>
    <xf numFmtId="165" fontId="18" fillId="2" borderId="3" xfId="6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/>
    <xf numFmtId="0" fontId="21" fillId="0" borderId="0" xfId="0" applyFont="1"/>
    <xf numFmtId="165" fontId="18" fillId="6" borderId="3" xfId="6" applyNumberFormat="1" applyFont="1" applyFill="1" applyBorder="1" applyAlignment="1" applyProtection="1">
      <alignment horizontal="center" vertical="center" wrapText="1"/>
    </xf>
    <xf numFmtId="165" fontId="23" fillId="6" borderId="5" xfId="6" applyNumberFormat="1" applyFont="1" applyFill="1" applyBorder="1" applyAlignment="1">
      <alignment horizontal="center" vertical="top" wrapText="1"/>
    </xf>
    <xf numFmtId="165" fontId="23" fillId="2" borderId="5" xfId="6" applyNumberFormat="1" applyFont="1" applyFill="1" applyBorder="1" applyAlignment="1">
      <alignment horizontal="center" vertical="top" wrapText="1"/>
    </xf>
    <xf numFmtId="0" fontId="0" fillId="0" borderId="0" xfId="0" applyFont="1"/>
    <xf numFmtId="0" fontId="0" fillId="0" borderId="0" xfId="0" applyFont="1" applyAlignment="1">
      <alignment horizontal="center"/>
    </xf>
    <xf numFmtId="44" fontId="0" fillId="9" borderId="0" xfId="0" applyNumberFormat="1" applyFill="1"/>
    <xf numFmtId="43" fontId="0" fillId="9" borderId="0" xfId="0" applyNumberFormat="1" applyFill="1"/>
    <xf numFmtId="17" fontId="12" fillId="16" borderId="0" xfId="0" applyNumberFormat="1" applyFont="1" applyFill="1" applyAlignment="1">
      <alignment horizontal="center"/>
    </xf>
    <xf numFmtId="166" fontId="12" fillId="0" borderId="0" xfId="7" applyNumberFormat="1" applyFont="1" applyFill="1" applyAlignment="1">
      <alignment horizontal="center" vertical="center"/>
    </xf>
    <xf numFmtId="166" fontId="12" fillId="16" borderId="0" xfId="0" applyNumberFormat="1" applyFont="1" applyFill="1" applyAlignment="1">
      <alignment horizontal="center"/>
    </xf>
    <xf numFmtId="0" fontId="12" fillId="0" borderId="0" xfId="0" applyFont="1" applyAlignment="1">
      <alignment horizontal="center" vertical="center"/>
    </xf>
    <xf numFmtId="166" fontId="1" fillId="9" borderId="0" xfId="7" applyNumberFormat="1" applyFont="1" applyFill="1"/>
    <xf numFmtId="166" fontId="1" fillId="0" borderId="0" xfId="7" applyNumberFormat="1" applyFont="1" applyFill="1"/>
    <xf numFmtId="166" fontId="1" fillId="9" borderId="0" xfId="1" applyNumberFormat="1" applyFont="1" applyFill="1"/>
    <xf numFmtId="166" fontId="1" fillId="5" borderId="0" xfId="7" applyNumberFormat="1" applyFont="1" applyFill="1"/>
    <xf numFmtId="166" fontId="1" fillId="5" borderId="0" xfId="1" applyNumberFormat="1" applyFont="1" applyFill="1"/>
    <xf numFmtId="166" fontId="1" fillId="4" borderId="0" xfId="7" applyNumberFormat="1" applyFont="1" applyFill="1"/>
    <xf numFmtId="166" fontId="1" fillId="4" borderId="0" xfId="1" applyNumberFormat="1" applyFont="1" applyFill="1"/>
    <xf numFmtId="165" fontId="12" fillId="7" borderId="37" xfId="8" applyNumberFormat="1" applyFont="1" applyFill="1" applyBorder="1"/>
    <xf numFmtId="165" fontId="12" fillId="0" borderId="0" xfId="8" applyNumberFormat="1" applyFont="1" applyFill="1" applyBorder="1"/>
    <xf numFmtId="165" fontId="0" fillId="0" borderId="0" xfId="0" applyNumberFormat="1" applyFill="1"/>
    <xf numFmtId="1" fontId="12" fillId="16" borderId="0" xfId="7" applyNumberFormat="1" applyFont="1" applyFill="1" applyAlignment="1">
      <alignment horizontal="center" vertical="center"/>
    </xf>
    <xf numFmtId="0" fontId="2" fillId="2" borderId="14" xfId="0" applyFont="1" applyFill="1" applyBorder="1" applyAlignment="1">
      <alignment horizontal="justify" vertical="center" wrapText="1"/>
    </xf>
    <xf numFmtId="0" fontId="2" fillId="2" borderId="14" xfId="0" applyFont="1" applyFill="1" applyBorder="1" applyAlignment="1">
      <alignment horizontal="justify" vertical="top" wrapText="1"/>
    </xf>
    <xf numFmtId="165" fontId="18" fillId="6" borderId="26" xfId="6" applyNumberFormat="1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>
      <alignment horizontal="justify" vertical="top" wrapText="1"/>
    </xf>
    <xf numFmtId="165" fontId="23" fillId="6" borderId="44" xfId="6" applyNumberFormat="1" applyFont="1" applyFill="1" applyBorder="1" applyAlignment="1">
      <alignment horizontal="center" vertical="top" wrapText="1"/>
    </xf>
    <xf numFmtId="0" fontId="4" fillId="7" borderId="45" xfId="0" applyFont="1" applyFill="1" applyBorder="1" applyAlignment="1">
      <alignment horizontal="justify" vertical="top" wrapText="1"/>
    </xf>
    <xf numFmtId="165" fontId="19" fillId="7" borderId="47" xfId="6" applyNumberFormat="1" applyFont="1" applyFill="1" applyBorder="1" applyAlignment="1">
      <alignment horizontal="center" vertical="center" wrapText="1"/>
    </xf>
    <xf numFmtId="165" fontId="19" fillId="7" borderId="31" xfId="6" applyNumberFormat="1" applyFont="1" applyFill="1" applyBorder="1" applyAlignment="1">
      <alignment horizontal="center" vertical="center" wrapText="1"/>
    </xf>
    <xf numFmtId="165" fontId="22" fillId="0" borderId="3" xfId="6" applyNumberFormat="1" applyFont="1" applyFill="1" applyBorder="1" applyAlignment="1" applyProtection="1">
      <alignment horizontal="center" vertical="center" wrapText="1"/>
      <protection locked="0"/>
    </xf>
    <xf numFmtId="165" fontId="19" fillId="6" borderId="26" xfId="6" applyNumberFormat="1" applyFont="1" applyFill="1" applyBorder="1" applyAlignment="1" applyProtection="1">
      <alignment horizontal="center" vertical="center" wrapText="1"/>
    </xf>
    <xf numFmtId="165" fontId="19" fillId="6" borderId="3" xfId="6" applyNumberFormat="1" applyFont="1" applyFill="1" applyBorder="1" applyAlignment="1" applyProtection="1">
      <alignment horizontal="center" vertical="center" wrapText="1"/>
    </xf>
    <xf numFmtId="37" fontId="8" fillId="7" borderId="3" xfId="1" applyNumberFormat="1" applyFont="1" applyFill="1" applyBorder="1" applyAlignment="1" applyProtection="1">
      <alignment horizontal="center" vertical="center"/>
    </xf>
    <xf numFmtId="37" fontId="8" fillId="7" borderId="3" xfId="1" applyNumberFormat="1" applyFont="1" applyFill="1" applyBorder="1" applyAlignment="1" applyProtection="1">
      <alignment horizontal="center" wrapText="1"/>
    </xf>
    <xf numFmtId="37" fontId="8" fillId="7" borderId="3" xfId="1" applyNumberFormat="1" applyFont="1" applyFill="1" applyBorder="1" applyAlignment="1" applyProtection="1">
      <alignment horizontal="center"/>
    </xf>
    <xf numFmtId="37" fontId="8" fillId="7" borderId="26" xfId="1" applyNumberFormat="1" applyFont="1" applyFill="1" applyBorder="1" applyAlignment="1" applyProtection="1">
      <alignment horizontal="center"/>
    </xf>
    <xf numFmtId="0" fontId="10" fillId="2" borderId="1" xfId="0" applyFont="1" applyFill="1" applyBorder="1" applyAlignment="1">
      <alignment horizontal="justify" vertical="center" wrapText="1"/>
    </xf>
    <xf numFmtId="0" fontId="24" fillId="0" borderId="1" xfId="0" applyFont="1" applyFill="1" applyBorder="1" applyAlignment="1" applyProtection="1">
      <alignment horizontal="justify" vertical="top" wrapText="1"/>
      <protection locked="0"/>
    </xf>
    <xf numFmtId="0" fontId="23" fillId="2" borderId="4" xfId="0" applyFont="1" applyFill="1" applyBorder="1" applyAlignment="1">
      <alignment horizontal="justify" vertical="center" wrapText="1"/>
    </xf>
    <xf numFmtId="0" fontId="23" fillId="2" borderId="43" xfId="0" applyFont="1" applyFill="1" applyBorder="1" applyAlignment="1">
      <alignment horizontal="justify" vertical="center" wrapText="1"/>
    </xf>
    <xf numFmtId="0" fontId="23" fillId="2" borderId="1" xfId="0" applyFont="1" applyFill="1" applyBorder="1" applyAlignment="1" applyProtection="1">
      <alignment horizontal="justify" vertical="top" wrapText="1"/>
      <protection locked="0"/>
    </xf>
    <xf numFmtId="0" fontId="23" fillId="2" borderId="2" xfId="0" applyFont="1" applyFill="1" applyBorder="1" applyAlignment="1">
      <alignment horizontal="justify" vertical="top" wrapText="1"/>
    </xf>
    <xf numFmtId="0" fontId="25" fillId="7" borderId="46" xfId="0" applyFont="1" applyFill="1" applyBorder="1" applyAlignment="1">
      <alignment horizontal="right" vertical="center" wrapText="1"/>
    </xf>
    <xf numFmtId="165" fontId="22" fillId="0" borderId="3" xfId="6" applyNumberFormat="1" applyFont="1" applyFill="1" applyBorder="1" applyAlignment="1">
      <alignment vertical="center"/>
    </xf>
    <xf numFmtId="0" fontId="24" fillId="0" borderId="1" xfId="0" applyFont="1" applyFill="1" applyBorder="1" applyAlignment="1" applyProtection="1">
      <alignment horizontal="left" vertical="center" wrapText="1"/>
      <protection locked="0"/>
    </xf>
    <xf numFmtId="37" fontId="7" fillId="0" borderId="0" xfId="1" applyNumberFormat="1" applyFont="1" applyFill="1" applyBorder="1" applyAlignment="1" applyProtection="1">
      <alignment horizontal="center"/>
    </xf>
    <xf numFmtId="49" fontId="24" fillId="0" borderId="7" xfId="0" applyNumberFormat="1" applyFont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49" fontId="24" fillId="0" borderId="0" xfId="0" applyNumberFormat="1" applyFont="1" applyAlignment="1">
      <alignment horizontal="center"/>
    </xf>
    <xf numFmtId="0" fontId="10" fillId="2" borderId="0" xfId="0" applyFont="1" applyFill="1" applyAlignment="1">
      <alignment horizontal="center"/>
    </xf>
    <xf numFmtId="37" fontId="7" fillId="0" borderId="0" xfId="1" applyNumberFormat="1" applyFont="1" applyFill="1" applyBorder="1" applyAlignment="1" applyProtection="1">
      <alignment horizontal="center"/>
    </xf>
    <xf numFmtId="37" fontId="7" fillId="0" borderId="0" xfId="1" applyNumberFormat="1" applyFont="1" applyFill="1" applyBorder="1" applyAlignment="1" applyProtection="1">
      <alignment horizontal="center"/>
      <protection locked="0"/>
    </xf>
    <xf numFmtId="37" fontId="8" fillId="7" borderId="9" xfId="1" applyNumberFormat="1" applyFont="1" applyFill="1" applyBorder="1" applyAlignment="1" applyProtection="1">
      <alignment horizontal="center" vertical="center" wrapText="1"/>
    </xf>
    <xf numFmtId="37" fontId="8" fillId="7" borderId="38" xfId="1" applyNumberFormat="1" applyFont="1" applyFill="1" applyBorder="1" applyAlignment="1" applyProtection="1">
      <alignment horizontal="center" vertical="center"/>
    </xf>
    <xf numFmtId="37" fontId="8" fillId="7" borderId="14" xfId="1" applyNumberFormat="1" applyFont="1" applyFill="1" applyBorder="1" applyAlignment="1" applyProtection="1">
      <alignment horizontal="center" vertical="center"/>
    </xf>
    <xf numFmtId="37" fontId="8" fillId="7" borderId="1" xfId="1" applyNumberFormat="1" applyFont="1" applyFill="1" applyBorder="1" applyAlignment="1" applyProtection="1">
      <alignment horizontal="center" vertical="center"/>
    </xf>
    <xf numFmtId="37" fontId="8" fillId="7" borderId="42" xfId="1" applyNumberFormat="1" applyFont="1" applyFill="1" applyBorder="1" applyAlignment="1" applyProtection="1">
      <alignment horizontal="center" vertical="center"/>
    </xf>
    <xf numFmtId="37" fontId="8" fillId="7" borderId="2" xfId="1" applyNumberFormat="1" applyFont="1" applyFill="1" applyBorder="1" applyAlignment="1" applyProtection="1">
      <alignment horizontal="center" vertical="center"/>
    </xf>
    <xf numFmtId="37" fontId="8" fillId="7" borderId="39" xfId="1" applyNumberFormat="1" applyFont="1" applyFill="1" applyBorder="1" applyAlignment="1" applyProtection="1">
      <alignment horizontal="center"/>
    </xf>
    <xf numFmtId="37" fontId="8" fillId="7" borderId="40" xfId="1" applyNumberFormat="1" applyFont="1" applyFill="1" applyBorder="1" applyAlignment="1" applyProtection="1">
      <alignment horizontal="center"/>
    </xf>
    <xf numFmtId="37" fontId="8" fillId="7" borderId="41" xfId="1" applyNumberFormat="1" applyFont="1" applyFill="1" applyBorder="1" applyAlignment="1" applyProtection="1">
      <alignment horizontal="center"/>
    </xf>
    <xf numFmtId="37" fontId="8" fillId="7" borderId="12" xfId="1" applyNumberFormat="1" applyFont="1" applyFill="1" applyBorder="1" applyAlignment="1" applyProtection="1">
      <alignment horizontal="center" vertical="center" wrapText="1"/>
    </xf>
    <xf numFmtId="37" fontId="8" fillId="7" borderId="26" xfId="1" applyNumberFormat="1" applyFont="1" applyFill="1" applyBorder="1" applyAlignment="1" applyProtection="1">
      <alignment horizontal="center" vertical="center" wrapText="1"/>
    </xf>
    <xf numFmtId="0" fontId="0" fillId="13" borderId="23" xfId="0" applyFont="1" applyFill="1" applyBorder="1" applyAlignment="1">
      <alignment horizontal="left" vertical="center"/>
    </xf>
    <xf numFmtId="0" fontId="0" fillId="13" borderId="24" xfId="0" applyFont="1" applyFill="1" applyBorder="1" applyAlignment="1">
      <alignment horizontal="left" vertical="center"/>
    </xf>
    <xf numFmtId="0" fontId="0" fillId="13" borderId="28" xfId="0" applyFont="1" applyFill="1" applyBorder="1" applyAlignment="1">
      <alignment horizontal="left" vertical="center"/>
    </xf>
    <xf numFmtId="0" fontId="0" fillId="13" borderId="29" xfId="0" applyFont="1" applyFill="1" applyBorder="1" applyAlignment="1">
      <alignment horizontal="left" vertical="center"/>
    </xf>
    <xf numFmtId="0" fontId="0" fillId="14" borderId="20" xfId="0" applyFont="1" applyFill="1" applyBorder="1" applyAlignment="1">
      <alignment horizontal="left" vertical="center"/>
    </xf>
    <xf numFmtId="0" fontId="0" fillId="14" borderId="21" xfId="0" applyFont="1" applyFill="1" applyBorder="1" applyAlignment="1">
      <alignment horizontal="left" vertical="center"/>
    </xf>
    <xf numFmtId="0" fontId="0" fillId="14" borderId="28" xfId="0" applyFont="1" applyFill="1" applyBorder="1" applyAlignment="1">
      <alignment horizontal="left" vertical="center"/>
    </xf>
    <xf numFmtId="0" fontId="0" fillId="14" borderId="29" xfId="0" applyFont="1" applyFill="1" applyBorder="1" applyAlignment="1">
      <alignment horizontal="left" vertical="center"/>
    </xf>
    <xf numFmtId="0" fontId="13" fillId="12" borderId="28" xfId="0" applyFont="1" applyFill="1" applyBorder="1" applyAlignment="1">
      <alignment horizontal="left" vertical="center"/>
    </xf>
    <xf numFmtId="0" fontId="13" fillId="12" borderId="29" xfId="0" applyFont="1" applyFill="1" applyBorder="1" applyAlignment="1">
      <alignment horizontal="left" vertical="center"/>
    </xf>
    <xf numFmtId="0" fontId="0" fillId="13" borderId="20" xfId="0" applyFont="1" applyFill="1" applyBorder="1" applyAlignment="1">
      <alignment horizontal="left" vertical="center"/>
    </xf>
    <xf numFmtId="0" fontId="0" fillId="13" borderId="21" xfId="0" applyFont="1" applyFill="1" applyBorder="1" applyAlignment="1">
      <alignment horizontal="left" vertical="center"/>
    </xf>
    <xf numFmtId="0" fontId="13" fillId="12" borderId="23" xfId="0" applyFont="1" applyFill="1" applyBorder="1" applyAlignment="1">
      <alignment horizontal="left" vertical="center"/>
    </xf>
    <xf numFmtId="0" fontId="13" fillId="12" borderId="24" xfId="0" applyFont="1" applyFill="1" applyBorder="1" applyAlignment="1">
      <alignment horizontal="left" vertical="center"/>
    </xf>
    <xf numFmtId="0" fontId="0" fillId="11" borderId="33" xfId="0" applyFont="1" applyFill="1" applyBorder="1" applyAlignment="1">
      <alignment horizontal="left" vertical="center"/>
    </xf>
    <xf numFmtId="0" fontId="0" fillId="11" borderId="34" xfId="0" applyFont="1" applyFill="1" applyBorder="1" applyAlignment="1">
      <alignment horizontal="left" vertical="center"/>
    </xf>
    <xf numFmtId="0" fontId="13" fillId="12" borderId="20" xfId="0" applyFont="1" applyFill="1" applyBorder="1" applyAlignment="1">
      <alignment horizontal="left" vertical="center"/>
    </xf>
    <xf numFmtId="0" fontId="13" fillId="12" borderId="21" xfId="0" applyFont="1" applyFill="1" applyBorder="1" applyAlignment="1">
      <alignment horizontal="left" vertical="center"/>
    </xf>
    <xf numFmtId="0" fontId="0" fillId="10" borderId="23" xfId="0" applyFont="1" applyFill="1" applyBorder="1" applyAlignment="1">
      <alignment horizontal="left" vertical="center"/>
    </xf>
    <xf numFmtId="0" fontId="0" fillId="10" borderId="24" xfId="0" applyFont="1" applyFill="1" applyBorder="1" applyAlignment="1">
      <alignment horizontal="left" vertical="center"/>
    </xf>
    <xf numFmtId="0" fontId="0" fillId="10" borderId="28" xfId="0" applyFont="1" applyFill="1" applyBorder="1" applyAlignment="1">
      <alignment horizontal="left" vertical="center"/>
    </xf>
    <xf numFmtId="0" fontId="0" fillId="10" borderId="29" xfId="0" applyFont="1" applyFill="1" applyBorder="1" applyAlignment="1">
      <alignment horizontal="left" vertical="center"/>
    </xf>
    <xf numFmtId="0" fontId="12" fillId="3" borderId="11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12" fillId="8" borderId="14" xfId="0" applyFont="1" applyFill="1" applyBorder="1" applyAlignment="1">
      <alignment horizontal="center"/>
    </xf>
    <xf numFmtId="0" fontId="12" fillId="8" borderId="0" xfId="0" applyFont="1" applyFill="1" applyAlignment="1">
      <alignment horizontal="center"/>
    </xf>
    <xf numFmtId="0" fontId="0" fillId="5" borderId="20" xfId="0" applyFont="1" applyFill="1" applyBorder="1" applyAlignment="1">
      <alignment horizontal="left" vertical="center"/>
    </xf>
    <xf numFmtId="0" fontId="0" fillId="5" borderId="21" xfId="0" applyFont="1" applyFill="1" applyBorder="1" applyAlignment="1">
      <alignment horizontal="left" vertical="center"/>
    </xf>
    <xf numFmtId="0" fontId="0" fillId="5" borderId="23" xfId="0" applyFont="1" applyFill="1" applyBorder="1" applyAlignment="1">
      <alignment horizontal="left" vertical="center"/>
    </xf>
    <xf numFmtId="0" fontId="0" fillId="5" borderId="24" xfId="0" applyFont="1" applyFill="1" applyBorder="1" applyAlignment="1">
      <alignment horizontal="left" vertical="center"/>
    </xf>
    <xf numFmtId="0" fontId="0" fillId="5" borderId="28" xfId="0" applyFont="1" applyFill="1" applyBorder="1" applyAlignment="1">
      <alignment horizontal="left" vertical="center"/>
    </xf>
    <xf numFmtId="0" fontId="0" fillId="5" borderId="29" xfId="0" applyFont="1" applyFill="1" applyBorder="1" applyAlignment="1">
      <alignment horizontal="left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0" fillId="9" borderId="20" xfId="0" applyFont="1" applyFill="1" applyBorder="1" applyAlignment="1">
      <alignment horizontal="left" vertical="center"/>
    </xf>
    <xf numFmtId="0" fontId="0" fillId="9" borderId="21" xfId="0" applyFont="1" applyFill="1" applyBorder="1" applyAlignment="1">
      <alignment horizontal="left" vertical="center"/>
    </xf>
    <xf numFmtId="0" fontId="0" fillId="9" borderId="28" xfId="0" applyFont="1" applyFill="1" applyBorder="1" applyAlignment="1">
      <alignment horizontal="left" vertical="center"/>
    </xf>
    <xf numFmtId="0" fontId="0" fillId="9" borderId="29" xfId="0" applyFont="1" applyFill="1" applyBorder="1" applyAlignment="1">
      <alignment horizontal="left" vertical="center"/>
    </xf>
    <xf numFmtId="0" fontId="0" fillId="10" borderId="20" xfId="0" applyFont="1" applyFill="1" applyBorder="1" applyAlignment="1">
      <alignment horizontal="left" vertical="center"/>
    </xf>
    <xf numFmtId="0" fontId="0" fillId="10" borderId="21" xfId="0" applyFont="1" applyFill="1" applyBorder="1" applyAlignment="1">
      <alignment horizontal="left" vertical="center"/>
    </xf>
  </cellXfs>
  <cellStyles count="9">
    <cellStyle name="=C:\WINNT\SYSTEM32\COMMAND.COM" xfId="2"/>
    <cellStyle name="Millares" xfId="1" builtinId="3"/>
    <cellStyle name="Millares 2" xfId="3"/>
    <cellStyle name="Millares 3" xfId="7"/>
    <cellStyle name="Moneda" xfId="6" builtinId="4"/>
    <cellStyle name="Moneda 2" xfId="8"/>
    <cellStyle name="Normal" xfId="0" builtinId="0"/>
    <cellStyle name="Normal 2" xfId="4"/>
    <cellStyle name="Normal 9" xfId="5"/>
  </cellStyles>
  <dxfs count="0"/>
  <tableStyles count="0" defaultTableStyle="TableStyleMedium9" defaultPivotStyle="PivotStyleLight16"/>
  <colors>
    <mruColors>
      <color rgb="FFFF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969309</xdr:colOff>
      <xdr:row>1</xdr:row>
      <xdr:rowOff>22412</xdr:rowOff>
    </xdr:from>
    <xdr:to>
      <xdr:col>2</xdr:col>
      <xdr:colOff>2467671</xdr:colOff>
      <xdr:row>5</xdr:row>
      <xdr:rowOff>174250</xdr:rowOff>
    </xdr:to>
    <xdr:pic>
      <xdr:nvPicPr>
        <xdr:cNvPr id="4" name="9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0859" y="212912"/>
          <a:ext cx="1498362" cy="913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3:J46"/>
  <sheetViews>
    <sheetView tabSelected="1" topLeftCell="A22" zoomScale="85" zoomScaleNormal="85" workbookViewId="0">
      <selection activeCell="G11" sqref="G11:H17"/>
    </sheetView>
  </sheetViews>
  <sheetFormatPr baseColWidth="10" defaultRowHeight="15" x14ac:dyDescent="0.25"/>
  <cols>
    <col min="1" max="1" width="3.5703125" customWidth="1"/>
    <col min="2" max="2" width="3.140625" customWidth="1"/>
    <col min="3" max="3" width="42.5703125" customWidth="1"/>
    <col min="4" max="4" width="27.85546875" customWidth="1"/>
    <col min="5" max="5" width="31.42578125" customWidth="1"/>
    <col min="6" max="7" width="21" customWidth="1"/>
    <col min="8" max="8" width="24" customWidth="1"/>
    <col min="9" max="9" width="21" customWidth="1"/>
  </cols>
  <sheetData>
    <row r="3" spans="2:10" ht="15.75" x14ac:dyDescent="0.25">
      <c r="C3" s="129" t="s">
        <v>10</v>
      </c>
      <c r="D3" s="129"/>
      <c r="E3" s="129"/>
      <c r="F3" s="129"/>
      <c r="G3" s="129"/>
      <c r="H3" s="129"/>
      <c r="I3" s="129"/>
      <c r="J3" s="129"/>
    </row>
    <row r="4" spans="2:10" ht="15.75" x14ac:dyDescent="0.25">
      <c r="C4" s="130" t="s">
        <v>19</v>
      </c>
      <c r="D4" s="130"/>
      <c r="E4" s="130"/>
      <c r="F4" s="130"/>
      <c r="G4" s="130"/>
      <c r="H4" s="130"/>
      <c r="I4" s="130"/>
      <c r="J4" s="130"/>
    </row>
    <row r="5" spans="2:10" ht="15.75" x14ac:dyDescent="0.25">
      <c r="C5" s="129" t="s">
        <v>139</v>
      </c>
      <c r="D5" s="129"/>
      <c r="E5" s="129"/>
      <c r="F5" s="129"/>
      <c r="G5" s="129"/>
      <c r="H5" s="129"/>
      <c r="I5" s="129"/>
      <c r="J5" s="129"/>
    </row>
    <row r="6" spans="2:10" ht="16.5" thickBot="1" x14ac:dyDescent="0.3">
      <c r="C6" s="124"/>
      <c r="D6" s="124"/>
      <c r="E6" s="124"/>
      <c r="F6" s="124"/>
      <c r="G6" s="124"/>
      <c r="H6" s="124"/>
      <c r="I6" s="124"/>
      <c r="J6" s="124"/>
    </row>
    <row r="7" spans="2:10" x14ac:dyDescent="0.25">
      <c r="B7" s="131" t="s">
        <v>0</v>
      </c>
      <c r="C7" s="132"/>
      <c r="D7" s="137" t="s">
        <v>11</v>
      </c>
      <c r="E7" s="138"/>
      <c r="F7" s="138"/>
      <c r="G7" s="138"/>
      <c r="H7" s="139"/>
      <c r="I7" s="140" t="s">
        <v>1</v>
      </c>
    </row>
    <row r="8" spans="2:10" x14ac:dyDescent="0.25">
      <c r="B8" s="133"/>
      <c r="C8" s="134"/>
      <c r="D8" s="111" t="s">
        <v>2</v>
      </c>
      <c r="E8" s="112" t="s">
        <v>3</v>
      </c>
      <c r="F8" s="111" t="s">
        <v>4</v>
      </c>
      <c r="G8" s="111" t="s">
        <v>5</v>
      </c>
      <c r="H8" s="111" t="s">
        <v>6</v>
      </c>
      <c r="I8" s="141"/>
    </row>
    <row r="9" spans="2:10" x14ac:dyDescent="0.25">
      <c r="B9" s="135"/>
      <c r="C9" s="136"/>
      <c r="D9" s="113">
        <v>1</v>
      </c>
      <c r="E9" s="113">
        <v>2</v>
      </c>
      <c r="F9" s="113" t="s">
        <v>7</v>
      </c>
      <c r="G9" s="113">
        <v>4</v>
      </c>
      <c r="H9" s="113">
        <v>5</v>
      </c>
      <c r="I9" s="114" t="s">
        <v>8</v>
      </c>
    </row>
    <row r="10" spans="2:10" x14ac:dyDescent="0.25">
      <c r="B10" s="100"/>
      <c r="C10" s="115"/>
      <c r="D10" s="117"/>
      <c r="E10" s="117"/>
      <c r="F10" s="117"/>
      <c r="G10" s="117"/>
      <c r="H10" s="117"/>
      <c r="I10" s="118"/>
    </row>
    <row r="11" spans="2:10" ht="15.75" x14ac:dyDescent="0.25">
      <c r="B11" s="101"/>
      <c r="C11" s="123" t="s">
        <v>17</v>
      </c>
      <c r="D11" s="74">
        <v>3026173</v>
      </c>
      <c r="E11" s="75">
        <v>666905.05000000005</v>
      </c>
      <c r="F11" s="110">
        <f>D11+E11</f>
        <v>3693078.05</v>
      </c>
      <c r="G11" s="122">
        <v>3302536.17</v>
      </c>
      <c r="H11" s="122">
        <v>3302535.17</v>
      </c>
      <c r="I11" s="109">
        <f>F11-G11</f>
        <v>390541.87999999989</v>
      </c>
    </row>
    <row r="12" spans="2:10" ht="15.75" x14ac:dyDescent="0.25">
      <c r="B12" s="101"/>
      <c r="C12" s="123" t="s">
        <v>20</v>
      </c>
      <c r="D12" s="74">
        <v>4935319</v>
      </c>
      <c r="E12" s="75">
        <v>-444098.85999999871</v>
      </c>
      <c r="F12" s="110">
        <f t="shared" ref="F12:F36" si="0">D12+E12</f>
        <v>4491220.1400000015</v>
      </c>
      <c r="G12" s="122">
        <v>4371746</v>
      </c>
      <c r="H12" s="122">
        <v>4371746</v>
      </c>
      <c r="I12" s="109">
        <f t="shared" ref="I12:I17" si="1">F12-G12</f>
        <v>119474.14000000153</v>
      </c>
    </row>
    <row r="13" spans="2:10" ht="16.5" customHeight="1" x14ac:dyDescent="0.25">
      <c r="B13" s="101"/>
      <c r="C13" s="123" t="s">
        <v>18</v>
      </c>
      <c r="D13" s="74">
        <v>79500491</v>
      </c>
      <c r="E13" s="75">
        <v>-5866828.3899999969</v>
      </c>
      <c r="F13" s="110">
        <f t="shared" si="0"/>
        <v>73633662.609999999</v>
      </c>
      <c r="G13" s="122">
        <v>74383096.459999993</v>
      </c>
      <c r="H13" s="122">
        <v>74357921</v>
      </c>
      <c r="I13" s="109">
        <f t="shared" si="1"/>
        <v>-749433.84999999404</v>
      </c>
    </row>
    <row r="14" spans="2:10" ht="15.75" x14ac:dyDescent="0.25">
      <c r="B14" s="101"/>
      <c r="C14" s="123" t="s">
        <v>13</v>
      </c>
      <c r="D14" s="74">
        <v>6123680</v>
      </c>
      <c r="E14" s="75">
        <v>-1125761.3400000012</v>
      </c>
      <c r="F14" s="110">
        <f t="shared" si="0"/>
        <v>4997918.6599999983</v>
      </c>
      <c r="G14" s="122">
        <v>3290357.41</v>
      </c>
      <c r="H14" s="122">
        <v>3290357.41</v>
      </c>
      <c r="I14" s="109">
        <f t="shared" si="1"/>
        <v>1707561.2499999981</v>
      </c>
    </row>
    <row r="15" spans="2:10" ht="15.75" x14ac:dyDescent="0.25">
      <c r="B15" s="101"/>
      <c r="C15" s="123" t="s">
        <v>14</v>
      </c>
      <c r="D15" s="74">
        <v>161364379</v>
      </c>
      <c r="E15" s="74">
        <v>8932501.8399999719</v>
      </c>
      <c r="F15" s="110">
        <f t="shared" si="0"/>
        <v>170296880.83999997</v>
      </c>
      <c r="G15" s="122">
        <v>166022871.19</v>
      </c>
      <c r="H15" s="122">
        <v>166022207.19</v>
      </c>
      <c r="I15" s="109">
        <f>F15-G15+1</f>
        <v>4274010.6499999762</v>
      </c>
    </row>
    <row r="16" spans="2:10" ht="15.75" x14ac:dyDescent="0.25">
      <c r="B16" s="101"/>
      <c r="C16" s="123" t="s">
        <v>15</v>
      </c>
      <c r="D16" s="74">
        <v>60834308</v>
      </c>
      <c r="E16" s="75">
        <v>6324997.7999999905</v>
      </c>
      <c r="F16" s="110">
        <f t="shared" si="0"/>
        <v>67159305.799999997</v>
      </c>
      <c r="G16" s="122">
        <v>65958736.5</v>
      </c>
      <c r="H16" s="122">
        <v>65943616.229999997</v>
      </c>
      <c r="I16" s="109">
        <f t="shared" si="1"/>
        <v>1200569.299999997</v>
      </c>
    </row>
    <row r="17" spans="2:9" ht="15.75" x14ac:dyDescent="0.25">
      <c r="B17" s="101"/>
      <c r="C17" s="123" t="s">
        <v>16</v>
      </c>
      <c r="D17" s="74">
        <v>6985030</v>
      </c>
      <c r="E17" s="75">
        <v>9101.7099999999627</v>
      </c>
      <c r="F17" s="110">
        <f t="shared" si="0"/>
        <v>6994131.71</v>
      </c>
      <c r="G17" s="122">
        <v>2462669</v>
      </c>
      <c r="H17" s="122">
        <v>2462669</v>
      </c>
      <c r="I17" s="109">
        <f t="shared" si="1"/>
        <v>4531462.71</v>
      </c>
    </row>
    <row r="18" spans="2:9" ht="15.75" x14ac:dyDescent="0.25">
      <c r="B18" s="101"/>
      <c r="C18" s="116"/>
      <c r="D18" s="74"/>
      <c r="E18" s="75"/>
      <c r="F18" s="78"/>
      <c r="G18" s="108"/>
      <c r="H18" s="108"/>
      <c r="I18" s="109"/>
    </row>
    <row r="19" spans="2:9" x14ac:dyDescent="0.25">
      <c r="B19" s="101"/>
      <c r="C19" s="119"/>
      <c r="D19" s="74"/>
      <c r="E19" s="75"/>
      <c r="F19" s="78"/>
      <c r="G19" s="108"/>
      <c r="H19" s="108"/>
      <c r="I19" s="102"/>
    </row>
    <row r="20" spans="2:9" x14ac:dyDescent="0.25">
      <c r="B20" s="101"/>
      <c r="C20" s="119"/>
      <c r="D20" s="74"/>
      <c r="E20" s="75"/>
      <c r="F20" s="78"/>
      <c r="G20" s="108"/>
      <c r="H20" s="108"/>
      <c r="I20" s="102"/>
    </row>
    <row r="21" spans="2:9" x14ac:dyDescent="0.25">
      <c r="B21" s="101"/>
      <c r="C21" s="119"/>
      <c r="D21" s="75"/>
      <c r="E21" s="75"/>
      <c r="F21" s="78"/>
      <c r="G21" s="75"/>
      <c r="H21" s="75"/>
      <c r="I21" s="102"/>
    </row>
    <row r="22" spans="2:9" x14ac:dyDescent="0.25">
      <c r="B22" s="101"/>
      <c r="C22" s="119"/>
      <c r="D22" s="75"/>
      <c r="E22" s="75"/>
      <c r="F22" s="78"/>
      <c r="G22" s="75"/>
      <c r="H22" s="75"/>
      <c r="I22" s="102"/>
    </row>
    <row r="23" spans="2:9" x14ac:dyDescent="0.25">
      <c r="B23" s="101"/>
      <c r="C23" s="119"/>
      <c r="D23" s="75"/>
      <c r="E23" s="75"/>
      <c r="F23" s="78"/>
      <c r="G23" s="75"/>
      <c r="H23" s="75"/>
      <c r="I23" s="102"/>
    </row>
    <row r="24" spans="2:9" x14ac:dyDescent="0.25">
      <c r="B24" s="101"/>
      <c r="C24" s="119"/>
      <c r="D24" s="75"/>
      <c r="E24" s="75"/>
      <c r="F24" s="78"/>
      <c r="G24" s="75"/>
      <c r="H24" s="75"/>
      <c r="I24" s="102"/>
    </row>
    <row r="25" spans="2:9" x14ac:dyDescent="0.25">
      <c r="B25" s="101"/>
      <c r="C25" s="119"/>
      <c r="D25" s="75"/>
      <c r="E25" s="75"/>
      <c r="F25" s="78"/>
      <c r="G25" s="75"/>
      <c r="H25" s="75"/>
      <c r="I25" s="102"/>
    </row>
    <row r="26" spans="2:9" x14ac:dyDescent="0.25">
      <c r="B26" s="101"/>
      <c r="C26" s="119"/>
      <c r="D26" s="75"/>
      <c r="E26" s="75"/>
      <c r="F26" s="78"/>
      <c r="G26" s="75"/>
      <c r="H26" s="75"/>
      <c r="I26" s="102"/>
    </row>
    <row r="27" spans="2:9" x14ac:dyDescent="0.25">
      <c r="B27" s="101"/>
      <c r="C27" s="119"/>
      <c r="D27" s="75"/>
      <c r="E27" s="75"/>
      <c r="F27" s="78"/>
      <c r="G27" s="75"/>
      <c r="H27" s="75"/>
      <c r="I27" s="102"/>
    </row>
    <row r="28" spans="2:9" x14ac:dyDescent="0.25">
      <c r="B28" s="101"/>
      <c r="C28" s="119"/>
      <c r="D28" s="75"/>
      <c r="E28" s="75"/>
      <c r="F28" s="78"/>
      <c r="G28" s="75"/>
      <c r="H28" s="75"/>
      <c r="I28" s="102"/>
    </row>
    <row r="29" spans="2:9" x14ac:dyDescent="0.25">
      <c r="B29" s="101"/>
      <c r="C29" s="119"/>
      <c r="D29" s="75"/>
      <c r="E29" s="75"/>
      <c r="F29" s="78"/>
      <c r="G29" s="75"/>
      <c r="H29" s="75"/>
      <c r="I29" s="102"/>
    </row>
    <row r="30" spans="2:9" x14ac:dyDescent="0.25">
      <c r="B30" s="101"/>
      <c r="C30" s="119"/>
      <c r="D30" s="75"/>
      <c r="E30" s="75"/>
      <c r="F30" s="78"/>
      <c r="G30" s="75"/>
      <c r="H30" s="75"/>
      <c r="I30" s="102"/>
    </row>
    <row r="31" spans="2:9" x14ac:dyDescent="0.25">
      <c r="B31" s="101"/>
      <c r="C31" s="119"/>
      <c r="D31" s="75"/>
      <c r="E31" s="75"/>
      <c r="F31" s="78"/>
      <c r="G31" s="75"/>
      <c r="H31" s="75"/>
      <c r="I31" s="102"/>
    </row>
    <row r="32" spans="2:9" x14ac:dyDescent="0.25">
      <c r="B32" s="101"/>
      <c r="C32" s="119"/>
      <c r="D32" s="75"/>
      <c r="E32" s="75"/>
      <c r="F32" s="78"/>
      <c r="G32" s="75"/>
      <c r="H32" s="75"/>
      <c r="I32" s="102"/>
    </row>
    <row r="33" spans="2:9" x14ac:dyDescent="0.25">
      <c r="B33" s="101"/>
      <c r="C33" s="119"/>
      <c r="D33" s="75"/>
      <c r="E33" s="75"/>
      <c r="F33" s="78"/>
      <c r="G33" s="75"/>
      <c r="H33" s="75"/>
      <c r="I33" s="102"/>
    </row>
    <row r="34" spans="2:9" x14ac:dyDescent="0.25">
      <c r="B34" s="101"/>
      <c r="C34" s="119"/>
      <c r="D34" s="75"/>
      <c r="E34" s="75"/>
      <c r="F34" s="78"/>
      <c r="G34" s="75"/>
      <c r="H34" s="75"/>
      <c r="I34" s="102"/>
    </row>
    <row r="35" spans="2:9" x14ac:dyDescent="0.25">
      <c r="B35" s="103"/>
      <c r="C35" s="120"/>
      <c r="D35" s="80"/>
      <c r="E35" s="80"/>
      <c r="F35" s="79"/>
      <c r="G35" s="80"/>
      <c r="H35" s="80"/>
      <c r="I35" s="104"/>
    </row>
    <row r="36" spans="2:9" ht="16.5" thickBot="1" x14ac:dyDescent="0.3">
      <c r="B36" s="105"/>
      <c r="C36" s="121" t="s">
        <v>9</v>
      </c>
      <c r="D36" s="106">
        <f>SUM(D11:D34)</f>
        <v>322769380</v>
      </c>
      <c r="E36" s="106">
        <f>SUM(E11:E34)</f>
        <v>8496817.8099999651</v>
      </c>
      <c r="F36" s="106">
        <f t="shared" si="0"/>
        <v>331266197.80999994</v>
      </c>
      <c r="G36" s="106">
        <f>SUM(G11:G35)</f>
        <v>319792012.73000002</v>
      </c>
      <c r="H36" s="106">
        <f t="shared" ref="H36" si="2">SUM(H11:H34)</f>
        <v>319751052</v>
      </c>
      <c r="I36" s="107">
        <f>SUM(I11:I18)</f>
        <v>11474186.07999998</v>
      </c>
    </row>
    <row r="37" spans="2:9" ht="15.75" x14ac:dyDescent="0.25">
      <c r="C37" s="76"/>
      <c r="D37" s="76"/>
      <c r="E37" s="76"/>
      <c r="F37" s="76"/>
      <c r="G37" s="76"/>
      <c r="H37" s="76"/>
      <c r="I37" s="76"/>
    </row>
    <row r="41" spans="2:9" x14ac:dyDescent="0.25">
      <c r="D41" s="1"/>
      <c r="E41" s="1"/>
      <c r="G41" s="1"/>
      <c r="H41" s="1"/>
    </row>
    <row r="42" spans="2:9" x14ac:dyDescent="0.25">
      <c r="D42" s="125" t="s">
        <v>129</v>
      </c>
      <c r="E42" s="125"/>
      <c r="F42" s="81"/>
      <c r="G42" s="126" t="s">
        <v>21</v>
      </c>
      <c r="H42" s="126"/>
      <c r="I42" s="126"/>
    </row>
    <row r="43" spans="2:9" x14ac:dyDescent="0.25">
      <c r="D43" s="127" t="s">
        <v>140</v>
      </c>
      <c r="E43" s="127"/>
      <c r="F43" s="81"/>
      <c r="G43" s="128" t="s">
        <v>22</v>
      </c>
      <c r="H43" s="128"/>
      <c r="I43" s="128"/>
    </row>
    <row r="44" spans="2:9" x14ac:dyDescent="0.25">
      <c r="D44" s="81"/>
      <c r="E44" s="81"/>
      <c r="F44" s="81"/>
      <c r="G44" s="82"/>
      <c r="H44" s="82"/>
      <c r="I44" s="81"/>
    </row>
    <row r="45" spans="2:9" ht="18.75" x14ac:dyDescent="0.3">
      <c r="B45" s="77" t="s">
        <v>12</v>
      </c>
      <c r="C45" s="77"/>
      <c r="D45" s="77"/>
      <c r="E45" s="77"/>
      <c r="F45" s="77"/>
      <c r="G45" s="77"/>
      <c r="H45" s="77"/>
      <c r="I45" s="77"/>
    </row>
    <row r="46" spans="2:9" ht="44.25" x14ac:dyDescent="0.55000000000000004">
      <c r="F46" s="3"/>
      <c r="G46" s="2"/>
    </row>
  </sheetData>
  <mergeCells count="10">
    <mergeCell ref="D42:E42"/>
    <mergeCell ref="G42:I42"/>
    <mergeCell ref="D43:E43"/>
    <mergeCell ref="G43:I43"/>
    <mergeCell ref="C3:J3"/>
    <mergeCell ref="C4:J4"/>
    <mergeCell ref="C5:J5"/>
    <mergeCell ref="B7:C9"/>
    <mergeCell ref="D7:H7"/>
    <mergeCell ref="I7:I8"/>
  </mergeCells>
  <pageMargins left="0.19685039370078741" right="0.19685039370078741" top="1.1023622047244095" bottom="0.19685039370078741" header="0.31496062992125984" footer="0.31496062992125984"/>
  <pageSetup scale="65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3"/>
  <sheetViews>
    <sheetView workbookViewId="0">
      <selection activeCell="A4" sqref="A1:A1048576"/>
    </sheetView>
  </sheetViews>
  <sheetFormatPr baseColWidth="10" defaultRowHeight="15" x14ac:dyDescent="0.25"/>
  <cols>
    <col min="2" max="2" width="32.5703125" customWidth="1"/>
    <col min="3" max="3" width="23.140625" customWidth="1"/>
    <col min="4" max="4" width="2.5703125" customWidth="1"/>
    <col min="5" max="5" width="15" customWidth="1"/>
    <col min="6" max="6" width="14" customWidth="1"/>
    <col min="7" max="7" width="4" customWidth="1"/>
  </cols>
  <sheetData>
    <row r="3" spans="1:7" x14ac:dyDescent="0.25">
      <c r="B3" s="85">
        <v>43678</v>
      </c>
      <c r="C3" s="99">
        <v>2019</v>
      </c>
      <c r="D3" s="86"/>
      <c r="E3" s="87" t="s">
        <v>130</v>
      </c>
      <c r="F3" s="87" t="s">
        <v>31</v>
      </c>
    </row>
    <row r="4" spans="1:7" x14ac:dyDescent="0.25">
      <c r="A4" s="88">
        <v>1</v>
      </c>
      <c r="B4" t="s">
        <v>17</v>
      </c>
      <c r="C4" s="89">
        <v>3126327.17</v>
      </c>
      <c r="D4" s="90"/>
      <c r="E4" s="91">
        <v>1843278.94</v>
      </c>
      <c r="F4" s="91">
        <f>E4</f>
        <v>1843278.94</v>
      </c>
      <c r="G4" s="66" t="s">
        <v>138</v>
      </c>
    </row>
    <row r="5" spans="1:7" x14ac:dyDescent="0.25">
      <c r="A5" s="88">
        <v>2</v>
      </c>
      <c r="B5" t="s">
        <v>131</v>
      </c>
      <c r="C5" s="89">
        <v>5159502.1399999997</v>
      </c>
      <c r="D5" s="90"/>
      <c r="E5" s="91">
        <v>2614671.14</v>
      </c>
      <c r="F5" s="91">
        <f t="shared" ref="F5:F11" si="0">E5</f>
        <v>2614671.14</v>
      </c>
      <c r="G5" s="66" t="s">
        <v>138</v>
      </c>
    </row>
    <row r="6" spans="1:7" x14ac:dyDescent="0.25">
      <c r="A6" s="88">
        <v>3</v>
      </c>
      <c r="B6" t="s">
        <v>132</v>
      </c>
      <c r="C6" s="92">
        <v>77417803.540000007</v>
      </c>
      <c r="D6" s="90"/>
      <c r="E6" s="93">
        <f>44860550+379814.48</f>
        <v>45240364.479999997</v>
      </c>
      <c r="F6" s="93">
        <f>E6+20020948.54</f>
        <v>65261313.019999996</v>
      </c>
      <c r="G6" s="66" t="s">
        <v>138</v>
      </c>
    </row>
    <row r="7" spans="1:7" x14ac:dyDescent="0.25">
      <c r="A7" s="88">
        <v>4</v>
      </c>
      <c r="B7" t="s">
        <v>133</v>
      </c>
      <c r="C7" s="89">
        <v>6262722.5300000003</v>
      </c>
      <c r="D7" s="90"/>
      <c r="E7" s="91">
        <v>1893249.86</v>
      </c>
      <c r="F7" s="91">
        <f t="shared" si="0"/>
        <v>1893249.86</v>
      </c>
      <c r="G7" s="66" t="s">
        <v>138</v>
      </c>
    </row>
    <row r="8" spans="1:7" x14ac:dyDescent="0.25">
      <c r="A8" s="88">
        <v>5</v>
      </c>
      <c r="B8" t="s">
        <v>134</v>
      </c>
      <c r="C8" s="94">
        <v>169681910.21000001</v>
      </c>
      <c r="D8" s="90"/>
      <c r="E8" s="95">
        <f>94178660.7+131408.93+987</f>
        <v>94311056.63000001</v>
      </c>
      <c r="F8" s="95">
        <f t="shared" si="0"/>
        <v>94311056.63000001</v>
      </c>
    </row>
    <row r="9" spans="1:7" x14ac:dyDescent="0.25">
      <c r="A9" s="88">
        <v>6</v>
      </c>
      <c r="B9" t="s">
        <v>135</v>
      </c>
      <c r="C9" s="94">
        <v>64699383.119999997</v>
      </c>
      <c r="D9" s="90"/>
      <c r="E9" s="95">
        <f>35862186.34+12643.27</f>
        <v>35874829.610000007</v>
      </c>
      <c r="F9" s="95">
        <f t="shared" si="0"/>
        <v>35874829.610000007</v>
      </c>
    </row>
    <row r="10" spans="1:7" x14ac:dyDescent="0.25">
      <c r="A10" s="88">
        <v>7</v>
      </c>
      <c r="B10" t="s">
        <v>136</v>
      </c>
      <c r="C10" s="89">
        <v>3075732.29</v>
      </c>
      <c r="D10" s="90"/>
      <c r="E10" s="91">
        <v>1382376.56</v>
      </c>
      <c r="F10" s="91">
        <f t="shared" si="0"/>
        <v>1382376.56</v>
      </c>
      <c r="G10" s="66" t="s">
        <v>138</v>
      </c>
    </row>
    <row r="11" spans="1:7" x14ac:dyDescent="0.25">
      <c r="A11" s="88">
        <v>8</v>
      </c>
      <c r="B11" t="s">
        <v>137</v>
      </c>
      <c r="C11" s="94"/>
      <c r="D11" s="90"/>
      <c r="E11" s="95"/>
      <c r="F11" s="95">
        <f t="shared" si="0"/>
        <v>0</v>
      </c>
    </row>
    <row r="12" spans="1:7" ht="15.75" thickBot="1" x14ac:dyDescent="0.3">
      <c r="C12" s="96">
        <f>SUM(C4:C11)</f>
        <v>329423381.00000006</v>
      </c>
      <c r="D12" s="97"/>
      <c r="E12" s="96">
        <f>SUM(E4:E11)</f>
        <v>183159827.22000003</v>
      </c>
      <c r="F12" s="96">
        <f>SUM(F4:F11)</f>
        <v>203180775.76000002</v>
      </c>
    </row>
    <row r="13" spans="1:7" ht="15.75" thickTop="1" x14ac:dyDescent="0.25">
      <c r="C13" s="33"/>
      <c r="D13" s="98"/>
      <c r="E13" s="33"/>
      <c r="F13" s="33"/>
    </row>
  </sheetData>
  <pageMargins left="0.7" right="0.7" top="0.75" bottom="0.75" header="0.3" footer="0.3"/>
  <pageSetup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126"/>
  <sheetViews>
    <sheetView topLeftCell="P88" workbookViewId="0">
      <selection activeCell="Y105" sqref="Y105"/>
    </sheetView>
  </sheetViews>
  <sheetFormatPr baseColWidth="10" defaultRowHeight="15" x14ac:dyDescent="0.25"/>
  <cols>
    <col min="1" max="1" width="1.5703125" customWidth="1"/>
    <col min="2" max="2" width="11.85546875" style="4" customWidth="1"/>
    <col min="3" max="3" width="14.140625" style="6" bestFit="1" customWidth="1"/>
    <col min="4" max="4" width="42" style="6" customWidth="1"/>
    <col min="5" max="5" width="17.28515625" customWidth="1"/>
    <col min="6" max="6" width="20.42578125" customWidth="1"/>
    <col min="7" max="7" width="1.7109375" style="7" customWidth="1"/>
    <col min="8" max="8" width="18" customWidth="1"/>
    <col min="9" max="9" width="19.140625" customWidth="1"/>
    <col min="10" max="10" width="1.28515625" style="7" customWidth="1"/>
    <col min="11" max="11" width="17.85546875" customWidth="1"/>
    <col min="12" max="12" width="17.5703125" customWidth="1"/>
    <col min="13" max="13" width="1.28515625" style="7" customWidth="1"/>
    <col min="14" max="14" width="14.85546875" customWidth="1"/>
    <col min="15" max="15" width="15.5703125" customWidth="1"/>
    <col min="16" max="16" width="1.28515625" style="7" customWidth="1"/>
    <col min="17" max="17" width="15.5703125" style="73" customWidth="1"/>
    <col min="18" max="18" width="15.7109375" customWidth="1"/>
    <col min="19" max="19" width="16.28515625" bestFit="1" customWidth="1"/>
    <col min="20" max="20" width="16.28515625" customWidth="1"/>
    <col min="21" max="21" width="6" customWidth="1"/>
    <col min="22" max="22" width="15.28515625" customWidth="1"/>
    <col min="23" max="23" width="17.140625" customWidth="1"/>
    <col min="24" max="24" width="3.140625" customWidth="1"/>
    <col min="25" max="25" width="14.140625" bestFit="1" customWidth="1"/>
  </cols>
  <sheetData>
    <row r="1" spans="2:25" ht="12.75" customHeight="1" thickBot="1" x14ac:dyDescent="0.3">
      <c r="Q1" s="8"/>
    </row>
    <row r="2" spans="2:25" x14ac:dyDescent="0.25">
      <c r="B2" s="174" t="s">
        <v>23</v>
      </c>
      <c r="C2" s="176" t="s">
        <v>24</v>
      </c>
      <c r="D2" s="177"/>
      <c r="E2" s="164" t="s">
        <v>25</v>
      </c>
      <c r="F2" s="165"/>
      <c r="G2" s="9"/>
      <c r="H2" s="164" t="s">
        <v>26</v>
      </c>
      <c r="I2" s="165"/>
      <c r="K2" s="164" t="s">
        <v>27</v>
      </c>
      <c r="L2" s="165"/>
      <c r="N2" s="164" t="s">
        <v>28</v>
      </c>
      <c r="O2" s="165"/>
      <c r="Q2" s="164" t="s">
        <v>29</v>
      </c>
      <c r="R2" s="165"/>
    </row>
    <row r="3" spans="2:25" ht="15.75" thickBot="1" x14ac:dyDescent="0.3">
      <c r="B3" s="175"/>
      <c r="C3" s="178"/>
      <c r="D3" s="179"/>
      <c r="E3" s="10" t="s">
        <v>30</v>
      </c>
      <c r="F3" s="11" t="s">
        <v>31</v>
      </c>
      <c r="G3" s="9"/>
      <c r="H3" s="10" t="s">
        <v>30</v>
      </c>
      <c r="I3" s="11" t="s">
        <v>31</v>
      </c>
      <c r="K3" s="10" t="s">
        <v>30</v>
      </c>
      <c r="L3" s="11" t="s">
        <v>31</v>
      </c>
      <c r="N3" s="10" t="s">
        <v>30</v>
      </c>
      <c r="O3" s="11" t="s">
        <v>31</v>
      </c>
      <c r="Q3" s="12" t="s">
        <v>30</v>
      </c>
      <c r="R3" s="13" t="s">
        <v>31</v>
      </c>
      <c r="S3" s="166" t="s">
        <v>30</v>
      </c>
      <c r="T3" s="167"/>
      <c r="V3" s="167" t="s">
        <v>32</v>
      </c>
      <c r="W3" s="167"/>
      <c r="Y3" s="14" t="s">
        <v>33</v>
      </c>
    </row>
    <row r="4" spans="2:25" x14ac:dyDescent="0.25">
      <c r="B4" s="15">
        <v>11100</v>
      </c>
      <c r="C4" s="168" t="s">
        <v>34</v>
      </c>
      <c r="D4" s="169"/>
      <c r="E4" s="16">
        <v>623887.27</v>
      </c>
      <c r="F4" s="17">
        <v>211613.91</v>
      </c>
      <c r="G4" s="9"/>
      <c r="H4" s="16">
        <v>1610.04</v>
      </c>
      <c r="I4" s="17">
        <v>232.01</v>
      </c>
      <c r="K4" s="16">
        <v>44000.04</v>
      </c>
      <c r="L4" s="18">
        <v>1.28</v>
      </c>
      <c r="N4" s="16">
        <v>0</v>
      </c>
      <c r="O4" s="19">
        <v>0</v>
      </c>
      <c r="Q4" s="16">
        <v>0</v>
      </c>
      <c r="R4" s="19">
        <v>0</v>
      </c>
      <c r="S4" s="20">
        <f>E4+H4+K4+N4+Q4</f>
        <v>669497.35000000009</v>
      </c>
      <c r="T4" s="21"/>
      <c r="V4" s="22">
        <v>699234.13000000012</v>
      </c>
    </row>
    <row r="5" spans="2:25" x14ac:dyDescent="0.25">
      <c r="B5" s="23">
        <v>11400</v>
      </c>
      <c r="C5" s="170" t="s">
        <v>35</v>
      </c>
      <c r="D5" s="171"/>
      <c r="E5" s="24">
        <v>1077512.3899999999</v>
      </c>
      <c r="F5" s="25">
        <v>387290.53</v>
      </c>
      <c r="G5" s="9"/>
      <c r="H5" s="24">
        <v>9400.08</v>
      </c>
      <c r="I5" s="25">
        <v>2384.06</v>
      </c>
      <c r="K5" s="24">
        <v>163700.04</v>
      </c>
      <c r="L5" s="25">
        <v>2720.47</v>
      </c>
      <c r="N5" s="24">
        <v>0</v>
      </c>
      <c r="O5" s="26">
        <v>0</v>
      </c>
      <c r="Q5" s="24">
        <v>0</v>
      </c>
      <c r="R5" s="26">
        <v>0</v>
      </c>
      <c r="S5" s="20">
        <f t="shared" ref="S5:S68" si="0">E5+H5+K5+N5+Q5</f>
        <v>1250612.51</v>
      </c>
      <c r="T5" s="21"/>
      <c r="V5" s="22">
        <v>1309513.8700000001</v>
      </c>
    </row>
    <row r="6" spans="2:25" ht="15.75" thickBot="1" x14ac:dyDescent="0.3">
      <c r="B6" s="27">
        <v>11500</v>
      </c>
      <c r="C6" s="172" t="s">
        <v>36</v>
      </c>
      <c r="D6" s="173"/>
      <c r="E6" s="28">
        <v>508315.82</v>
      </c>
      <c r="F6" s="29">
        <v>337153.6</v>
      </c>
      <c r="G6" s="9"/>
      <c r="H6" s="28">
        <v>138499.92000000001</v>
      </c>
      <c r="I6" s="30">
        <v>68231.850000000006</v>
      </c>
      <c r="K6" s="28">
        <v>190400.04</v>
      </c>
      <c r="L6" s="29">
        <v>25755.040000000001</v>
      </c>
      <c r="N6" s="28">
        <v>230847</v>
      </c>
      <c r="O6" s="31">
        <v>7192</v>
      </c>
      <c r="Q6" s="28">
        <v>38000.04</v>
      </c>
      <c r="R6" s="30">
        <v>0</v>
      </c>
      <c r="S6" s="20">
        <f t="shared" si="0"/>
        <v>1106062.82</v>
      </c>
      <c r="T6" s="5">
        <f>SUM(S4:S6)</f>
        <v>3026172.68</v>
      </c>
      <c r="V6" s="22">
        <v>1117579.1499999999</v>
      </c>
      <c r="W6" s="32">
        <f>SUM(V4:V6)</f>
        <v>3126327.1500000004</v>
      </c>
      <c r="Y6" s="5">
        <f>W6-T6</f>
        <v>100154.4700000002</v>
      </c>
    </row>
    <row r="7" spans="2:25" ht="15.75" thickBot="1" x14ac:dyDescent="0.3">
      <c r="B7"/>
      <c r="C7"/>
      <c r="D7"/>
      <c r="G7"/>
      <c r="J7"/>
      <c r="M7"/>
      <c r="P7"/>
      <c r="Q7"/>
      <c r="S7" s="20">
        <f t="shared" si="0"/>
        <v>0</v>
      </c>
      <c r="T7" s="21"/>
      <c r="U7" s="33"/>
      <c r="V7" s="22">
        <v>0</v>
      </c>
    </row>
    <row r="8" spans="2:25" x14ac:dyDescent="0.25">
      <c r="B8" s="34">
        <v>12000</v>
      </c>
      <c r="C8" s="180" t="s">
        <v>37</v>
      </c>
      <c r="D8" s="181"/>
      <c r="E8" s="16">
        <v>2411916.27</v>
      </c>
      <c r="F8" s="17">
        <v>799862.86</v>
      </c>
      <c r="G8" s="9"/>
      <c r="H8" s="16">
        <v>109400.16</v>
      </c>
      <c r="I8" s="17">
        <v>2996.3</v>
      </c>
      <c r="K8" s="16">
        <v>79999.92</v>
      </c>
      <c r="L8" s="17">
        <v>7390.52</v>
      </c>
      <c r="N8" s="16">
        <v>10000.08</v>
      </c>
      <c r="O8" s="18">
        <v>0</v>
      </c>
      <c r="Q8" s="16">
        <v>2499.96</v>
      </c>
      <c r="R8" s="19">
        <v>0</v>
      </c>
      <c r="S8" s="20">
        <f t="shared" si="0"/>
        <v>2613816.39</v>
      </c>
      <c r="T8" s="35"/>
      <c r="V8" s="22">
        <v>2714128.39</v>
      </c>
    </row>
    <row r="9" spans="2:25" ht="15.75" thickBot="1" x14ac:dyDescent="0.3">
      <c r="B9" s="36">
        <v>11200</v>
      </c>
      <c r="C9" s="182" t="s">
        <v>38</v>
      </c>
      <c r="D9" s="183"/>
      <c r="E9" s="28">
        <v>2308502.2999999998</v>
      </c>
      <c r="F9" s="29">
        <v>835039.52</v>
      </c>
      <c r="G9" s="9"/>
      <c r="H9" s="28">
        <v>5000.04</v>
      </c>
      <c r="I9" s="30">
        <v>0</v>
      </c>
      <c r="K9" s="28">
        <v>8000.04</v>
      </c>
      <c r="L9" s="29">
        <v>2460.14</v>
      </c>
      <c r="N9" s="28">
        <v>0</v>
      </c>
      <c r="O9" s="30">
        <v>0</v>
      </c>
      <c r="Q9" s="28">
        <v>0</v>
      </c>
      <c r="R9" s="30">
        <v>0</v>
      </c>
      <c r="S9" s="20">
        <f t="shared" si="0"/>
        <v>2321502.38</v>
      </c>
      <c r="T9" s="37">
        <f>SUM(S8:S9)</f>
        <v>4935318.7699999996</v>
      </c>
      <c r="V9" s="22">
        <v>2445373.66</v>
      </c>
      <c r="W9" s="32">
        <f>SUM(V8:V9)</f>
        <v>5159502.0500000007</v>
      </c>
      <c r="Y9" s="32">
        <f>W9-T9</f>
        <v>224183.28000000119</v>
      </c>
    </row>
    <row r="10" spans="2:25" ht="15.75" thickBot="1" x14ac:dyDescent="0.3">
      <c r="B10"/>
      <c r="C10"/>
      <c r="D10"/>
      <c r="G10"/>
      <c r="J10"/>
      <c r="M10"/>
      <c r="P10"/>
      <c r="Q10"/>
      <c r="S10" s="20">
        <f t="shared" si="0"/>
        <v>0</v>
      </c>
      <c r="T10" s="21"/>
      <c r="V10" s="22">
        <v>0</v>
      </c>
    </row>
    <row r="11" spans="2:25" x14ac:dyDescent="0.25">
      <c r="B11" s="34">
        <v>13000</v>
      </c>
      <c r="C11" s="184" t="s">
        <v>39</v>
      </c>
      <c r="D11" s="185"/>
      <c r="E11" s="16">
        <v>1044505.56</v>
      </c>
      <c r="F11" s="17">
        <v>274439.05</v>
      </c>
      <c r="G11" s="9"/>
      <c r="H11" s="16">
        <v>42499.92</v>
      </c>
      <c r="I11" s="17">
        <v>6360.74</v>
      </c>
      <c r="K11" s="16">
        <v>17499.96</v>
      </c>
      <c r="L11" s="17">
        <v>5068.72</v>
      </c>
      <c r="N11" s="16">
        <v>0</v>
      </c>
      <c r="O11" s="19">
        <v>0</v>
      </c>
      <c r="Q11" s="16">
        <v>84999.96</v>
      </c>
      <c r="R11" s="19">
        <v>0</v>
      </c>
      <c r="S11" s="20">
        <f t="shared" si="0"/>
        <v>1189505.3999999999</v>
      </c>
      <c r="T11" s="38"/>
      <c r="V11" s="22">
        <v>1256907.0299999998</v>
      </c>
    </row>
    <row r="12" spans="2:25" x14ac:dyDescent="0.25">
      <c r="B12" s="39">
        <v>13100</v>
      </c>
      <c r="C12" s="160" t="s">
        <v>40</v>
      </c>
      <c r="D12" s="161"/>
      <c r="E12" s="24">
        <v>49257976.810000002</v>
      </c>
      <c r="F12" s="25">
        <v>15781736.699999999</v>
      </c>
      <c r="G12" s="9"/>
      <c r="H12" s="24">
        <v>475500</v>
      </c>
      <c r="I12" s="25">
        <v>12313.29</v>
      </c>
      <c r="K12" s="24">
        <v>1165500</v>
      </c>
      <c r="L12" s="25">
        <v>9392.9599999999991</v>
      </c>
      <c r="N12" s="24">
        <v>0</v>
      </c>
      <c r="O12" s="26">
        <v>0</v>
      </c>
      <c r="Q12" s="24">
        <v>0</v>
      </c>
      <c r="R12" s="26">
        <v>0</v>
      </c>
      <c r="S12" s="20">
        <f t="shared" si="0"/>
        <v>50898976.810000002</v>
      </c>
      <c r="T12" s="35"/>
      <c r="V12" s="22">
        <v>43605867.810000002</v>
      </c>
    </row>
    <row r="13" spans="2:25" x14ac:dyDescent="0.25">
      <c r="B13" s="39">
        <v>13200</v>
      </c>
      <c r="C13" s="160" t="s">
        <v>41</v>
      </c>
      <c r="D13" s="161"/>
      <c r="E13" s="24">
        <v>3531151.4</v>
      </c>
      <c r="F13" s="25">
        <v>1282302.0900000001</v>
      </c>
      <c r="G13" s="9"/>
      <c r="H13" s="24">
        <v>6000</v>
      </c>
      <c r="I13" s="26">
        <v>608.13</v>
      </c>
      <c r="K13" s="24">
        <v>183350</v>
      </c>
      <c r="L13" s="25">
        <v>23151.96</v>
      </c>
      <c r="N13" s="24">
        <v>0</v>
      </c>
      <c r="O13" s="40">
        <v>0</v>
      </c>
      <c r="Q13" s="24">
        <v>0</v>
      </c>
      <c r="R13" s="26">
        <v>0</v>
      </c>
      <c r="S13" s="20">
        <f t="shared" si="0"/>
        <v>3720501.4</v>
      </c>
      <c r="T13" s="35"/>
      <c r="V13" s="22">
        <v>3925212.46</v>
      </c>
    </row>
    <row r="14" spans="2:25" x14ac:dyDescent="0.25">
      <c r="B14" s="39">
        <v>13300</v>
      </c>
      <c r="C14" s="160" t="s">
        <v>42</v>
      </c>
      <c r="D14" s="161"/>
      <c r="E14" s="24">
        <v>3422688.26</v>
      </c>
      <c r="F14" s="25">
        <v>1345567.37</v>
      </c>
      <c r="G14" s="9"/>
      <c r="H14" s="24">
        <v>11499.96</v>
      </c>
      <c r="I14" s="25">
        <v>3039.97</v>
      </c>
      <c r="K14" s="24">
        <v>23000.04</v>
      </c>
      <c r="L14" s="25">
        <v>9271.86</v>
      </c>
      <c r="N14" s="24">
        <v>0</v>
      </c>
      <c r="O14" s="26">
        <v>0</v>
      </c>
      <c r="Q14" s="24">
        <v>0</v>
      </c>
      <c r="R14" s="26">
        <v>0</v>
      </c>
      <c r="S14" s="20">
        <f t="shared" si="0"/>
        <v>3457188.26</v>
      </c>
      <c r="T14" s="21"/>
      <c r="V14" s="22">
        <v>3663674.73</v>
      </c>
    </row>
    <row r="15" spans="2:25" x14ac:dyDescent="0.25">
      <c r="B15" s="39">
        <v>13302</v>
      </c>
      <c r="C15" s="160" t="s">
        <v>43</v>
      </c>
      <c r="D15" s="161"/>
      <c r="E15" s="24">
        <v>0</v>
      </c>
      <c r="F15" s="26">
        <v>0</v>
      </c>
      <c r="G15" s="9"/>
      <c r="H15" s="24"/>
      <c r="I15" s="26">
        <v>0</v>
      </c>
      <c r="K15" s="24">
        <v>60000</v>
      </c>
      <c r="L15" s="25">
        <v>20619.400000000001</v>
      </c>
      <c r="N15" s="24">
        <v>0</v>
      </c>
      <c r="O15" s="26">
        <v>0</v>
      </c>
      <c r="Q15" s="24">
        <v>0</v>
      </c>
      <c r="R15" s="26">
        <v>0</v>
      </c>
      <c r="S15" s="20">
        <f t="shared" si="0"/>
        <v>60000</v>
      </c>
      <c r="T15" s="21"/>
      <c r="V15" s="22">
        <v>60000</v>
      </c>
    </row>
    <row r="16" spans="2:25" x14ac:dyDescent="0.25">
      <c r="B16" s="39">
        <v>13303</v>
      </c>
      <c r="C16" s="160" t="s">
        <v>44</v>
      </c>
      <c r="D16" s="161"/>
      <c r="E16" s="24">
        <v>0</v>
      </c>
      <c r="F16" s="26">
        <v>0</v>
      </c>
      <c r="G16" s="9"/>
      <c r="H16" s="24"/>
      <c r="I16" s="26">
        <v>0</v>
      </c>
      <c r="K16" s="24">
        <v>35000.04</v>
      </c>
      <c r="L16" s="25">
        <v>9390.35</v>
      </c>
      <c r="N16" s="24">
        <v>0</v>
      </c>
      <c r="O16" s="26">
        <v>0</v>
      </c>
      <c r="Q16" s="24">
        <v>0</v>
      </c>
      <c r="R16" s="26">
        <v>0</v>
      </c>
      <c r="S16" s="20">
        <f t="shared" si="0"/>
        <v>35000.04</v>
      </c>
      <c r="T16" s="21"/>
      <c r="V16" s="22">
        <v>35000.04</v>
      </c>
    </row>
    <row r="17" spans="2:25" x14ac:dyDescent="0.25">
      <c r="B17" s="39">
        <v>13304</v>
      </c>
      <c r="C17" s="160" t="s">
        <v>45</v>
      </c>
      <c r="D17" s="161"/>
      <c r="E17" s="24">
        <v>0</v>
      </c>
      <c r="F17" s="26">
        <v>0</v>
      </c>
      <c r="G17" s="9"/>
      <c r="H17" s="24"/>
      <c r="I17" s="26">
        <v>0</v>
      </c>
      <c r="K17" s="24">
        <v>18000</v>
      </c>
      <c r="L17" s="25">
        <v>0</v>
      </c>
      <c r="N17" s="24">
        <v>0</v>
      </c>
      <c r="O17" s="26">
        <v>0</v>
      </c>
      <c r="Q17" s="24">
        <v>0</v>
      </c>
      <c r="R17" s="26">
        <v>0</v>
      </c>
      <c r="S17" s="20">
        <f t="shared" si="0"/>
        <v>18000</v>
      </c>
      <c r="T17" s="21"/>
      <c r="V17" s="22">
        <v>18000</v>
      </c>
    </row>
    <row r="18" spans="2:25" x14ac:dyDescent="0.25">
      <c r="B18" s="39">
        <v>13305</v>
      </c>
      <c r="C18" s="160" t="s">
        <v>46</v>
      </c>
      <c r="D18" s="161"/>
      <c r="E18" s="24">
        <v>0</v>
      </c>
      <c r="F18" s="26">
        <v>0</v>
      </c>
      <c r="G18" s="9"/>
      <c r="H18" s="24">
        <v>679999.92</v>
      </c>
      <c r="I18" s="25">
        <v>393570.1</v>
      </c>
      <c r="K18" s="24">
        <v>3500.04</v>
      </c>
      <c r="L18" s="25">
        <v>898.05</v>
      </c>
      <c r="N18" s="24">
        <v>0</v>
      </c>
      <c r="O18" s="26">
        <v>0</v>
      </c>
      <c r="Q18" s="24">
        <v>0</v>
      </c>
      <c r="R18" s="26">
        <v>0</v>
      </c>
      <c r="S18" s="20">
        <f t="shared" si="0"/>
        <v>683499.96000000008</v>
      </c>
      <c r="T18" s="21"/>
      <c r="V18" s="22">
        <v>717642.60000000009</v>
      </c>
    </row>
    <row r="19" spans="2:25" x14ac:dyDescent="0.25">
      <c r="B19" s="39">
        <v>13400</v>
      </c>
      <c r="C19" s="160" t="s">
        <v>47</v>
      </c>
      <c r="D19" s="161"/>
      <c r="E19" s="24">
        <v>14072223.109999999</v>
      </c>
      <c r="F19" s="25">
        <v>4615659.18</v>
      </c>
      <c r="G19" s="9"/>
      <c r="H19" s="24">
        <v>1189500</v>
      </c>
      <c r="I19" s="26">
        <v>269919.3</v>
      </c>
      <c r="K19" s="24">
        <v>494095.71</v>
      </c>
      <c r="L19" s="25">
        <v>169081.60000000001</v>
      </c>
      <c r="N19" s="41">
        <v>0</v>
      </c>
      <c r="O19" s="40">
        <v>2090</v>
      </c>
      <c r="Q19" s="24">
        <v>90000</v>
      </c>
      <c r="R19" s="25">
        <v>58919.91</v>
      </c>
      <c r="S19" s="20">
        <f t="shared" si="0"/>
        <v>15845818.82</v>
      </c>
      <c r="T19" s="21"/>
      <c r="V19" s="22">
        <v>16755925.170000002</v>
      </c>
    </row>
    <row r="20" spans="2:25" ht="15.75" thickBot="1" x14ac:dyDescent="0.3">
      <c r="B20" s="36">
        <v>13402</v>
      </c>
      <c r="C20" s="162" t="s">
        <v>48</v>
      </c>
      <c r="D20" s="163"/>
      <c r="E20" s="28">
        <v>0</v>
      </c>
      <c r="F20" s="30">
        <v>0</v>
      </c>
      <c r="G20" s="9"/>
      <c r="H20" s="28">
        <v>2277000</v>
      </c>
      <c r="I20" s="30">
        <v>805251.08</v>
      </c>
      <c r="K20" s="28">
        <v>534999.96</v>
      </c>
      <c r="L20" s="29">
        <v>399961.67</v>
      </c>
      <c r="N20" s="28">
        <v>0</v>
      </c>
      <c r="O20" s="30">
        <v>0</v>
      </c>
      <c r="Q20" s="28">
        <v>780000</v>
      </c>
      <c r="R20" s="30">
        <v>0</v>
      </c>
      <c r="S20" s="20">
        <f t="shared" si="0"/>
        <v>3591999.96</v>
      </c>
      <c r="T20" s="5">
        <f>SUM(S11:S20)</f>
        <v>79500490.649999991</v>
      </c>
      <c r="V20" s="22">
        <v>3203999.96</v>
      </c>
      <c r="W20" s="32">
        <f>SUM(V11:V20)</f>
        <v>73242229.799999997</v>
      </c>
      <c r="Y20" s="32">
        <f>W20-T20</f>
        <v>-6258260.849999994</v>
      </c>
    </row>
    <row r="21" spans="2:25" ht="15.75" thickBot="1" x14ac:dyDescent="0.3">
      <c r="B21"/>
      <c r="C21"/>
      <c r="D21"/>
      <c r="G21"/>
      <c r="J21"/>
      <c r="M21"/>
      <c r="P21"/>
      <c r="Q21"/>
      <c r="S21" s="20">
        <f t="shared" si="0"/>
        <v>0</v>
      </c>
      <c r="T21" s="21"/>
      <c r="V21" s="22">
        <v>0</v>
      </c>
    </row>
    <row r="22" spans="2:25" ht="15.75" thickBot="1" x14ac:dyDescent="0.3">
      <c r="B22" s="42">
        <v>14000</v>
      </c>
      <c r="C22" s="156" t="s">
        <v>49</v>
      </c>
      <c r="D22" s="157"/>
      <c r="E22" s="43">
        <v>3041830.31</v>
      </c>
      <c r="F22" s="44">
        <v>1075745.68</v>
      </c>
      <c r="G22" s="9"/>
      <c r="H22" s="43">
        <v>3999.96</v>
      </c>
      <c r="I22" s="44">
        <v>6145.45</v>
      </c>
      <c r="K22" s="43">
        <v>3077850.04</v>
      </c>
      <c r="L22" s="44">
        <v>10870.86</v>
      </c>
      <c r="N22" s="45">
        <v>0</v>
      </c>
      <c r="O22" s="46">
        <v>0</v>
      </c>
      <c r="Q22" s="43">
        <v>0</v>
      </c>
      <c r="R22" s="46">
        <v>0</v>
      </c>
      <c r="S22" s="20">
        <f t="shared" si="0"/>
        <v>6123680.3100000005</v>
      </c>
      <c r="T22" s="5">
        <f>SUM(S22)</f>
        <v>6123680.3100000005</v>
      </c>
      <c r="V22" s="22">
        <v>6262722.5</v>
      </c>
      <c r="W22" s="32">
        <f>SUM(V22)</f>
        <v>6262722.5</v>
      </c>
      <c r="Y22" s="32">
        <f>W22-T22</f>
        <v>139042.18999999948</v>
      </c>
    </row>
    <row r="23" spans="2:25" ht="15.75" thickBot="1" x14ac:dyDescent="0.3">
      <c r="B23"/>
      <c r="C23"/>
      <c r="D23"/>
      <c r="G23"/>
      <c r="J23"/>
      <c r="M23"/>
      <c r="P23"/>
      <c r="Q23"/>
      <c r="S23" s="20">
        <f t="shared" si="0"/>
        <v>0</v>
      </c>
      <c r="T23" s="21"/>
      <c r="V23" s="22">
        <v>0</v>
      </c>
    </row>
    <row r="24" spans="2:25" x14ac:dyDescent="0.25">
      <c r="B24" s="34">
        <v>15000</v>
      </c>
      <c r="C24" s="158" t="s">
        <v>14</v>
      </c>
      <c r="D24" s="159"/>
      <c r="E24" s="16">
        <v>1880008.1</v>
      </c>
      <c r="F24" s="17">
        <v>590021.14</v>
      </c>
      <c r="G24" s="9"/>
      <c r="H24" s="16">
        <v>61000.08</v>
      </c>
      <c r="I24" s="17">
        <v>18426.13</v>
      </c>
      <c r="K24" s="16">
        <v>415899.96</v>
      </c>
      <c r="L24" s="17">
        <v>1216.2</v>
      </c>
      <c r="N24" s="16">
        <v>552747</v>
      </c>
      <c r="O24" s="17">
        <v>18218.759999999998</v>
      </c>
      <c r="Q24" s="16">
        <v>0</v>
      </c>
      <c r="R24" s="19">
        <v>0</v>
      </c>
      <c r="S24" s="20">
        <f t="shared" si="0"/>
        <v>2909655.14</v>
      </c>
      <c r="T24" s="21"/>
      <c r="V24" s="22">
        <v>2442150.9900000002</v>
      </c>
    </row>
    <row r="25" spans="2:25" x14ac:dyDescent="0.25">
      <c r="B25" s="39">
        <v>15001</v>
      </c>
      <c r="C25" s="154" t="s">
        <v>50</v>
      </c>
      <c r="D25" s="155"/>
      <c r="E25" s="24">
        <v>1037304.33</v>
      </c>
      <c r="F25" s="25">
        <v>362895.79</v>
      </c>
      <c r="G25" s="9"/>
      <c r="H25" s="24">
        <v>0</v>
      </c>
      <c r="I25" s="26"/>
      <c r="K25" s="24">
        <v>0</v>
      </c>
      <c r="L25" s="26"/>
      <c r="N25" s="24">
        <v>0</v>
      </c>
      <c r="O25" s="26">
        <v>0</v>
      </c>
      <c r="Q25" s="24">
        <v>0</v>
      </c>
      <c r="R25" s="26">
        <v>0</v>
      </c>
      <c r="S25" s="20">
        <f t="shared" si="0"/>
        <v>1037304.33</v>
      </c>
      <c r="T25" s="21"/>
      <c r="V25" s="22">
        <v>4070777.03</v>
      </c>
    </row>
    <row r="26" spans="2:25" x14ac:dyDescent="0.25">
      <c r="B26" s="39">
        <v>15100</v>
      </c>
      <c r="C26" s="154" t="s">
        <v>51</v>
      </c>
      <c r="D26" s="155"/>
      <c r="E26" s="24">
        <v>4974895.5999999996</v>
      </c>
      <c r="F26" s="25">
        <v>1803210.1</v>
      </c>
      <c r="G26" s="9"/>
      <c r="H26" s="24">
        <v>2209520.92</v>
      </c>
      <c r="I26" s="26">
        <v>72904.509999999995</v>
      </c>
      <c r="K26" s="24">
        <v>32499.96</v>
      </c>
      <c r="L26" s="25">
        <v>16469.66</v>
      </c>
      <c r="N26" s="24">
        <v>0</v>
      </c>
      <c r="O26" s="26">
        <v>0</v>
      </c>
      <c r="Q26" s="24">
        <v>0</v>
      </c>
      <c r="R26" s="26">
        <v>0</v>
      </c>
      <c r="S26" s="20">
        <f t="shared" si="0"/>
        <v>7216916.4799999995</v>
      </c>
      <c r="T26" s="21"/>
      <c r="V26" s="22">
        <v>7385427.8700000001</v>
      </c>
    </row>
    <row r="27" spans="2:25" x14ac:dyDescent="0.25">
      <c r="B27" s="39">
        <v>15101</v>
      </c>
      <c r="C27" s="154" t="s">
        <v>52</v>
      </c>
      <c r="D27" s="155"/>
      <c r="E27" s="24">
        <v>0</v>
      </c>
      <c r="F27" s="26">
        <v>0</v>
      </c>
      <c r="G27" s="9"/>
      <c r="H27" s="24">
        <v>0</v>
      </c>
      <c r="I27" s="26"/>
      <c r="K27" s="24">
        <v>0</v>
      </c>
      <c r="L27" s="26"/>
      <c r="N27" s="24">
        <v>3699999.96</v>
      </c>
      <c r="O27" s="25">
        <v>1205030.3999999999</v>
      </c>
      <c r="Q27" s="24">
        <v>0</v>
      </c>
      <c r="R27" s="26">
        <v>0</v>
      </c>
      <c r="S27" s="20">
        <f t="shared" si="0"/>
        <v>3699999.96</v>
      </c>
      <c r="T27" s="21"/>
      <c r="V27" s="22">
        <v>0</v>
      </c>
    </row>
    <row r="28" spans="2:25" x14ac:dyDescent="0.25">
      <c r="B28" s="39">
        <v>15105</v>
      </c>
      <c r="C28" s="154" t="s">
        <v>53</v>
      </c>
      <c r="D28" s="155"/>
      <c r="E28" s="24">
        <v>0</v>
      </c>
      <c r="F28" s="26">
        <v>0</v>
      </c>
      <c r="G28" s="9"/>
      <c r="H28" s="24">
        <v>0</v>
      </c>
      <c r="I28" s="26"/>
      <c r="K28" s="24">
        <v>4800</v>
      </c>
      <c r="L28" s="25">
        <v>1197.03</v>
      </c>
      <c r="N28" s="24">
        <v>0</v>
      </c>
      <c r="O28" s="25">
        <v>47660</v>
      </c>
      <c r="Q28" s="24">
        <v>0</v>
      </c>
      <c r="R28" s="26">
        <v>0</v>
      </c>
      <c r="S28" s="20">
        <f t="shared" si="0"/>
        <v>4800</v>
      </c>
      <c r="T28" s="21"/>
      <c r="V28" s="22">
        <v>5522300.04</v>
      </c>
    </row>
    <row r="29" spans="2:25" x14ac:dyDescent="0.25">
      <c r="B29" s="39">
        <v>15106</v>
      </c>
      <c r="C29" s="154" t="s">
        <v>54</v>
      </c>
      <c r="D29" s="155"/>
      <c r="E29" s="24">
        <v>0</v>
      </c>
      <c r="F29" s="26">
        <v>0</v>
      </c>
      <c r="G29" s="9"/>
      <c r="H29" s="24">
        <v>0</v>
      </c>
      <c r="I29" s="26"/>
      <c r="K29" s="24">
        <v>38799.96</v>
      </c>
      <c r="L29" s="25">
        <v>217.18</v>
      </c>
      <c r="N29" s="24">
        <v>0</v>
      </c>
      <c r="O29" s="40">
        <v>2198363.5</v>
      </c>
      <c r="Q29" s="41">
        <v>0</v>
      </c>
      <c r="R29" s="26">
        <v>0</v>
      </c>
      <c r="S29" s="20">
        <f t="shared" si="0"/>
        <v>38799.96</v>
      </c>
      <c r="T29" s="21"/>
      <c r="V29" s="22">
        <v>511299.96</v>
      </c>
    </row>
    <row r="30" spans="2:25" x14ac:dyDescent="0.25">
      <c r="B30" s="39">
        <v>15200</v>
      </c>
      <c r="C30" s="154" t="s">
        <v>55</v>
      </c>
      <c r="D30" s="155"/>
      <c r="E30" s="24">
        <v>5309834.49</v>
      </c>
      <c r="F30" s="25">
        <v>1973481.38</v>
      </c>
      <c r="G30" s="9"/>
      <c r="H30" s="24">
        <v>85599.96</v>
      </c>
      <c r="I30" s="26">
        <v>6782.41</v>
      </c>
      <c r="K30" s="24">
        <v>80999.88</v>
      </c>
      <c r="L30" s="40">
        <v>13877.91</v>
      </c>
      <c r="N30" s="24">
        <v>0</v>
      </c>
      <c r="O30" s="26">
        <v>0</v>
      </c>
      <c r="Q30" s="24">
        <v>36499.919999999998</v>
      </c>
      <c r="R30" s="26">
        <v>0</v>
      </c>
      <c r="S30" s="20">
        <f t="shared" si="0"/>
        <v>5512934.25</v>
      </c>
      <c r="T30" s="21"/>
      <c r="V30" s="22">
        <v>6560188.0899999999</v>
      </c>
    </row>
    <row r="31" spans="2:25" x14ac:dyDescent="0.25">
      <c r="B31" s="39">
        <v>15201</v>
      </c>
      <c r="C31" s="154" t="s">
        <v>56</v>
      </c>
      <c r="D31" s="155"/>
      <c r="E31" s="24">
        <v>643257.05000000005</v>
      </c>
      <c r="F31" s="25">
        <v>154780.46</v>
      </c>
      <c r="G31" s="9"/>
      <c r="H31" s="24">
        <v>500.04</v>
      </c>
      <c r="I31" s="25">
        <v>120</v>
      </c>
      <c r="K31" s="24">
        <v>21999.96</v>
      </c>
      <c r="L31" s="25">
        <v>2236.31</v>
      </c>
      <c r="N31" s="24">
        <v>0</v>
      </c>
      <c r="O31" s="26">
        <v>0</v>
      </c>
      <c r="Q31" s="24">
        <v>0</v>
      </c>
      <c r="R31" s="26">
        <v>0</v>
      </c>
      <c r="S31" s="20">
        <f t="shared" si="0"/>
        <v>665757.05000000005</v>
      </c>
      <c r="T31" s="21"/>
      <c r="V31" s="22">
        <v>767901.65</v>
      </c>
    </row>
    <row r="32" spans="2:25" x14ac:dyDescent="0.25">
      <c r="B32" s="39">
        <v>15202</v>
      </c>
      <c r="C32" s="154" t="s">
        <v>57</v>
      </c>
      <c r="D32" s="155"/>
      <c r="E32" s="24">
        <v>896312.25</v>
      </c>
      <c r="F32" s="25">
        <v>379058.17</v>
      </c>
      <c r="G32" s="9"/>
      <c r="H32" s="24">
        <v>149999.88</v>
      </c>
      <c r="I32" s="25">
        <v>76080.710000000006</v>
      </c>
      <c r="K32" s="24">
        <v>40000.080000000002</v>
      </c>
      <c r="L32" s="25">
        <v>18671.03</v>
      </c>
      <c r="N32" s="24">
        <v>0</v>
      </c>
      <c r="O32" s="26">
        <v>0</v>
      </c>
      <c r="Q32" s="24">
        <v>0</v>
      </c>
      <c r="R32" s="26">
        <v>0</v>
      </c>
      <c r="S32" s="20">
        <f t="shared" si="0"/>
        <v>1086312.21</v>
      </c>
      <c r="T32" s="21"/>
      <c r="V32" s="22">
        <v>1141897.95</v>
      </c>
    </row>
    <row r="33" spans="2:22" x14ac:dyDescent="0.25">
      <c r="B33" s="39">
        <v>15203</v>
      </c>
      <c r="C33" s="154" t="s">
        <v>58</v>
      </c>
      <c r="D33" s="155"/>
      <c r="E33" s="24">
        <v>623799.81000000006</v>
      </c>
      <c r="F33" s="25">
        <v>218830.55</v>
      </c>
      <c r="G33" s="9"/>
      <c r="H33" s="24">
        <v>215500.08</v>
      </c>
      <c r="I33" s="25">
        <v>83905.02</v>
      </c>
      <c r="K33" s="24">
        <v>56000.04</v>
      </c>
      <c r="L33" s="25">
        <v>29851.439999999999</v>
      </c>
      <c r="N33" s="24">
        <v>0</v>
      </c>
      <c r="O33" s="26">
        <v>0</v>
      </c>
      <c r="Q33" s="24">
        <v>0</v>
      </c>
      <c r="R33" s="26">
        <v>0</v>
      </c>
      <c r="S33" s="20">
        <f t="shared" si="0"/>
        <v>895299.93</v>
      </c>
      <c r="T33" s="21"/>
      <c r="V33" s="22">
        <v>927038.91</v>
      </c>
    </row>
    <row r="34" spans="2:22" x14ac:dyDescent="0.25">
      <c r="B34" s="39">
        <v>15204</v>
      </c>
      <c r="C34" s="154" t="s">
        <v>59</v>
      </c>
      <c r="D34" s="155"/>
      <c r="E34" s="24">
        <v>592751.98</v>
      </c>
      <c r="F34" s="25">
        <v>88186.05</v>
      </c>
      <c r="G34" s="9"/>
      <c r="H34" s="24">
        <v>999.96</v>
      </c>
      <c r="I34" s="25">
        <v>790</v>
      </c>
      <c r="K34" s="24">
        <v>7000.08</v>
      </c>
      <c r="L34" s="25">
        <v>3674.23</v>
      </c>
      <c r="N34" s="24">
        <v>0</v>
      </c>
      <c r="O34" s="26">
        <v>0</v>
      </c>
      <c r="Q34" s="24">
        <v>0</v>
      </c>
      <c r="R34" s="26">
        <v>0</v>
      </c>
      <c r="S34" s="20">
        <f t="shared" si="0"/>
        <v>600752.0199999999</v>
      </c>
      <c r="T34" s="21"/>
      <c r="V34" s="22">
        <v>639427.46</v>
      </c>
    </row>
    <row r="35" spans="2:22" x14ac:dyDescent="0.25">
      <c r="B35" s="39">
        <v>15205</v>
      </c>
      <c r="C35" s="154" t="s">
        <v>60</v>
      </c>
      <c r="D35" s="155"/>
      <c r="E35" s="24">
        <v>679762.52</v>
      </c>
      <c r="F35" s="25">
        <v>239604.46</v>
      </c>
      <c r="G35" s="9"/>
      <c r="H35" s="24">
        <v>0</v>
      </c>
      <c r="I35" s="25">
        <v>268.8</v>
      </c>
      <c r="K35" s="24">
        <v>14499.96</v>
      </c>
      <c r="L35" s="25">
        <v>8033.74</v>
      </c>
      <c r="N35" s="24">
        <v>5517500.04</v>
      </c>
      <c r="O35" s="26">
        <v>0</v>
      </c>
      <c r="Q35" s="24">
        <v>0</v>
      </c>
      <c r="R35" s="26">
        <v>0</v>
      </c>
      <c r="S35" s="20">
        <f t="shared" si="0"/>
        <v>6211762.5199999996</v>
      </c>
      <c r="T35" s="21"/>
      <c r="V35" s="22">
        <v>741513.38</v>
      </c>
    </row>
    <row r="36" spans="2:22" x14ac:dyDescent="0.25">
      <c r="B36" s="39">
        <v>15206</v>
      </c>
      <c r="C36" s="154" t="s">
        <v>61</v>
      </c>
      <c r="D36" s="155"/>
      <c r="E36" s="24">
        <v>769093.76</v>
      </c>
      <c r="F36" s="25">
        <v>165950.75</v>
      </c>
      <c r="G36" s="9"/>
      <c r="H36" s="24">
        <v>3000</v>
      </c>
      <c r="I36" s="25">
        <v>1140</v>
      </c>
      <c r="K36" s="24">
        <v>33000.120000000003</v>
      </c>
      <c r="L36" s="25">
        <v>17377.11</v>
      </c>
      <c r="N36" s="24">
        <v>472500</v>
      </c>
      <c r="O36" s="26">
        <v>0</v>
      </c>
      <c r="Q36" s="24">
        <v>0</v>
      </c>
      <c r="R36" s="26">
        <v>0</v>
      </c>
      <c r="S36" s="20">
        <f t="shared" si="0"/>
        <v>1277593.8799999999</v>
      </c>
      <c r="T36" s="21"/>
      <c r="V36" s="22">
        <v>859987.83</v>
      </c>
    </row>
    <row r="37" spans="2:22" x14ac:dyDescent="0.25">
      <c r="B37" s="39">
        <v>15207</v>
      </c>
      <c r="C37" s="154" t="s">
        <v>62</v>
      </c>
      <c r="D37" s="155"/>
      <c r="E37" s="24">
        <v>637823.51</v>
      </c>
      <c r="F37" s="25">
        <v>200255.9</v>
      </c>
      <c r="G37" s="9"/>
      <c r="H37" s="24">
        <v>1200</v>
      </c>
      <c r="I37" s="25">
        <v>640</v>
      </c>
      <c r="K37" s="24">
        <v>18999.96</v>
      </c>
      <c r="L37" s="25">
        <v>11427.16</v>
      </c>
      <c r="N37" s="24">
        <v>0</v>
      </c>
      <c r="O37" s="26">
        <v>0</v>
      </c>
      <c r="Q37" s="24">
        <v>0</v>
      </c>
      <c r="R37" s="26">
        <v>0</v>
      </c>
      <c r="S37" s="20">
        <f t="shared" si="0"/>
        <v>658023.47</v>
      </c>
      <c r="T37" s="21"/>
      <c r="V37" s="22">
        <v>699980.21</v>
      </c>
    </row>
    <row r="38" spans="2:22" x14ac:dyDescent="0.25">
      <c r="B38" s="39">
        <v>15208</v>
      </c>
      <c r="C38" s="154" t="s">
        <v>63</v>
      </c>
      <c r="D38" s="155"/>
      <c r="E38" s="24">
        <v>503373.97</v>
      </c>
      <c r="F38" s="25">
        <v>175277.74</v>
      </c>
      <c r="G38" s="9"/>
      <c r="H38" s="24">
        <v>999.96</v>
      </c>
      <c r="I38" s="25">
        <v>460</v>
      </c>
      <c r="K38" s="24">
        <v>19500</v>
      </c>
      <c r="L38" s="25">
        <v>8884.83</v>
      </c>
      <c r="N38" s="24">
        <v>0</v>
      </c>
      <c r="O38" s="26">
        <v>0</v>
      </c>
      <c r="Q38" s="24">
        <v>0</v>
      </c>
      <c r="R38" s="26">
        <v>0</v>
      </c>
      <c r="S38" s="20">
        <f t="shared" si="0"/>
        <v>523873.93</v>
      </c>
      <c r="T38" s="21"/>
      <c r="V38" s="22">
        <v>558455.4</v>
      </c>
    </row>
    <row r="39" spans="2:22" x14ac:dyDescent="0.25">
      <c r="B39" s="39">
        <v>15210</v>
      </c>
      <c r="C39" s="154" t="s">
        <v>64</v>
      </c>
      <c r="D39" s="155"/>
      <c r="E39" s="24">
        <v>247450.2</v>
      </c>
      <c r="F39" s="25">
        <v>162445.84</v>
      </c>
      <c r="G39" s="9"/>
      <c r="H39" s="24">
        <v>500.04</v>
      </c>
      <c r="I39" s="25">
        <v>440</v>
      </c>
      <c r="K39" s="24">
        <v>30999.96</v>
      </c>
      <c r="L39" s="25">
        <v>16263.65</v>
      </c>
      <c r="N39" s="24">
        <v>0</v>
      </c>
      <c r="O39" s="26">
        <v>0</v>
      </c>
      <c r="Q39" s="24">
        <v>0</v>
      </c>
      <c r="R39" s="26">
        <v>0</v>
      </c>
      <c r="S39" s="20">
        <f t="shared" si="0"/>
        <v>278950.2</v>
      </c>
      <c r="T39" s="21"/>
      <c r="V39" s="22">
        <v>296374.79000000004</v>
      </c>
    </row>
    <row r="40" spans="2:22" x14ac:dyDescent="0.25">
      <c r="B40" s="39">
        <v>15211</v>
      </c>
      <c r="C40" s="154" t="s">
        <v>65</v>
      </c>
      <c r="D40" s="155"/>
      <c r="E40" s="24">
        <v>783079.05</v>
      </c>
      <c r="F40" s="25">
        <v>274966.89</v>
      </c>
      <c r="G40" s="9"/>
      <c r="H40" s="24">
        <v>2000.04</v>
      </c>
      <c r="I40" s="25">
        <v>580</v>
      </c>
      <c r="K40" s="24">
        <v>26500.080000000002</v>
      </c>
      <c r="L40" s="25">
        <v>3395.12</v>
      </c>
      <c r="N40" s="24">
        <v>0</v>
      </c>
      <c r="O40" s="26">
        <v>0</v>
      </c>
      <c r="Q40" s="24">
        <v>0</v>
      </c>
      <c r="R40" s="26">
        <v>0</v>
      </c>
      <c r="S40" s="20">
        <f t="shared" si="0"/>
        <v>811579.17</v>
      </c>
      <c r="T40" s="21"/>
      <c r="V40" s="22">
        <v>865223.24999999988</v>
      </c>
    </row>
    <row r="41" spans="2:22" x14ac:dyDescent="0.25">
      <c r="B41" s="39">
        <v>15212</v>
      </c>
      <c r="C41" s="154" t="s">
        <v>66</v>
      </c>
      <c r="D41" s="155"/>
      <c r="E41" s="24">
        <v>230058.54</v>
      </c>
      <c r="F41" s="25">
        <v>5318.1</v>
      </c>
      <c r="G41" s="9"/>
      <c r="H41" s="24">
        <v>0</v>
      </c>
      <c r="I41" s="26"/>
      <c r="K41" s="24">
        <v>8800.08</v>
      </c>
      <c r="L41" s="40"/>
      <c r="N41" s="24">
        <v>0</v>
      </c>
      <c r="O41" s="26">
        <v>0</v>
      </c>
      <c r="Q41" s="24">
        <v>0</v>
      </c>
      <c r="R41" s="26">
        <v>0</v>
      </c>
      <c r="S41" s="20">
        <f t="shared" si="0"/>
        <v>238858.62</v>
      </c>
      <c r="T41" s="21"/>
      <c r="V41" s="22">
        <v>254624.15999999997</v>
      </c>
    </row>
    <row r="42" spans="2:22" x14ac:dyDescent="0.25">
      <c r="B42" s="39">
        <v>15213</v>
      </c>
      <c r="C42" s="154" t="s">
        <v>67</v>
      </c>
      <c r="D42" s="155"/>
      <c r="E42" s="24">
        <v>238083.31</v>
      </c>
      <c r="F42" s="25">
        <v>81712.009999999995</v>
      </c>
      <c r="G42" s="9"/>
      <c r="H42" s="24">
        <v>0</v>
      </c>
      <c r="I42" s="25">
        <v>1272.8</v>
      </c>
      <c r="K42" s="24">
        <v>11359.92</v>
      </c>
      <c r="L42" s="25">
        <v>5536</v>
      </c>
      <c r="N42" s="24">
        <v>0</v>
      </c>
      <c r="O42" s="26">
        <v>0</v>
      </c>
      <c r="Q42" s="24">
        <v>0</v>
      </c>
      <c r="R42" s="26">
        <v>0</v>
      </c>
      <c r="S42" s="20">
        <f t="shared" si="0"/>
        <v>249443.23</v>
      </c>
      <c r="T42" s="21"/>
      <c r="V42" s="22">
        <v>265415.2</v>
      </c>
    </row>
    <row r="43" spans="2:22" x14ac:dyDescent="0.25">
      <c r="B43" s="39">
        <v>15214</v>
      </c>
      <c r="C43" s="154" t="s">
        <v>68</v>
      </c>
      <c r="D43" s="155"/>
      <c r="E43" s="24">
        <v>516307.69</v>
      </c>
      <c r="F43" s="25">
        <v>180855</v>
      </c>
      <c r="G43" s="9"/>
      <c r="H43" s="24">
        <v>600</v>
      </c>
      <c r="I43" s="25">
        <v>380</v>
      </c>
      <c r="K43" s="24">
        <v>15799.92</v>
      </c>
      <c r="L43" s="25">
        <v>2436.31</v>
      </c>
      <c r="N43" s="24">
        <v>0</v>
      </c>
      <c r="O43" s="26">
        <v>0</v>
      </c>
      <c r="Q43" s="24">
        <v>0</v>
      </c>
      <c r="R43" s="26">
        <v>0</v>
      </c>
      <c r="S43" s="20">
        <f t="shared" si="0"/>
        <v>532707.61</v>
      </c>
      <c r="T43" s="21"/>
      <c r="V43" s="22">
        <v>567334.58000000007</v>
      </c>
    </row>
    <row r="44" spans="2:22" x14ac:dyDescent="0.25">
      <c r="B44" s="39">
        <v>15216</v>
      </c>
      <c r="C44" s="154" t="s">
        <v>69</v>
      </c>
      <c r="D44" s="155"/>
      <c r="E44" s="24">
        <v>796223.12</v>
      </c>
      <c r="F44" s="25">
        <v>273805.15999999997</v>
      </c>
      <c r="G44" s="9"/>
      <c r="H44" s="24">
        <v>125499.96</v>
      </c>
      <c r="I44" s="25">
        <v>60740.75</v>
      </c>
      <c r="K44" s="24">
        <v>42999.96</v>
      </c>
      <c r="L44" s="25">
        <v>15314.68</v>
      </c>
      <c r="N44" s="24">
        <v>0</v>
      </c>
      <c r="O44" s="26">
        <v>0</v>
      </c>
      <c r="Q44" s="24">
        <v>0</v>
      </c>
      <c r="R44" s="26">
        <v>0</v>
      </c>
      <c r="S44" s="20">
        <f t="shared" si="0"/>
        <v>964723.03999999992</v>
      </c>
      <c r="T44" s="21"/>
      <c r="V44" s="22">
        <v>1012123.3299999998</v>
      </c>
    </row>
    <row r="45" spans="2:22" x14ac:dyDescent="0.25">
      <c r="B45" s="39">
        <v>15217</v>
      </c>
      <c r="C45" s="154" t="s">
        <v>70</v>
      </c>
      <c r="D45" s="155"/>
      <c r="E45" s="24">
        <v>933235.11</v>
      </c>
      <c r="F45" s="25">
        <v>405866.33</v>
      </c>
      <c r="G45" s="9"/>
      <c r="H45" s="24">
        <v>279000</v>
      </c>
      <c r="I45" s="25">
        <v>123703.54</v>
      </c>
      <c r="K45" s="24">
        <v>40000.080000000002</v>
      </c>
      <c r="L45" s="25">
        <v>16467.89</v>
      </c>
      <c r="N45" s="41">
        <v>0</v>
      </c>
      <c r="O45" s="26">
        <v>0</v>
      </c>
      <c r="Q45" s="24">
        <v>0</v>
      </c>
      <c r="R45" s="26">
        <v>0</v>
      </c>
      <c r="S45" s="20">
        <f t="shared" si="0"/>
        <v>1252235.19</v>
      </c>
      <c r="T45" s="21"/>
      <c r="V45" s="22">
        <v>1305140.27</v>
      </c>
    </row>
    <row r="46" spans="2:22" x14ac:dyDescent="0.25">
      <c r="B46" s="39">
        <v>15218</v>
      </c>
      <c r="C46" s="154" t="s">
        <v>71</v>
      </c>
      <c r="D46" s="155"/>
      <c r="E46" s="24">
        <v>706328.14</v>
      </c>
      <c r="F46" s="25">
        <v>253910.02</v>
      </c>
      <c r="G46" s="9"/>
      <c r="H46" s="24">
        <v>999.96</v>
      </c>
      <c r="I46" s="25">
        <v>540</v>
      </c>
      <c r="K46" s="24">
        <v>15300.12</v>
      </c>
      <c r="L46" s="25">
        <v>3920.89</v>
      </c>
      <c r="N46" s="41">
        <v>0</v>
      </c>
      <c r="O46" s="26">
        <v>0</v>
      </c>
      <c r="Q46" s="24">
        <v>0</v>
      </c>
      <c r="R46" s="26">
        <v>0</v>
      </c>
      <c r="S46" s="20">
        <f t="shared" si="0"/>
        <v>722628.22</v>
      </c>
      <c r="T46" s="21"/>
      <c r="V46" s="22">
        <v>771512.93</v>
      </c>
    </row>
    <row r="47" spans="2:22" x14ac:dyDescent="0.25">
      <c r="B47" s="39">
        <v>15219</v>
      </c>
      <c r="C47" s="154" t="s">
        <v>72</v>
      </c>
      <c r="D47" s="155"/>
      <c r="E47" s="24">
        <v>1017795.36</v>
      </c>
      <c r="F47" s="25">
        <v>357196.71</v>
      </c>
      <c r="G47" s="9"/>
      <c r="H47" s="24">
        <v>2000.04</v>
      </c>
      <c r="I47" s="25">
        <v>2060</v>
      </c>
      <c r="K47" s="24">
        <v>21999.96</v>
      </c>
      <c r="L47" s="25">
        <v>10596.88</v>
      </c>
      <c r="N47" s="41">
        <v>0</v>
      </c>
      <c r="O47" s="26">
        <v>0</v>
      </c>
      <c r="Q47" s="24">
        <v>0</v>
      </c>
      <c r="R47" s="26">
        <v>0</v>
      </c>
      <c r="S47" s="20">
        <f t="shared" si="0"/>
        <v>1041795.36</v>
      </c>
      <c r="T47" s="21"/>
      <c r="V47" s="22">
        <v>1111344.3499999999</v>
      </c>
    </row>
    <row r="48" spans="2:22" x14ac:dyDescent="0.25">
      <c r="B48" s="39">
        <v>15220</v>
      </c>
      <c r="C48" s="154" t="s">
        <v>73</v>
      </c>
      <c r="D48" s="155"/>
      <c r="E48" s="24">
        <v>473769.52</v>
      </c>
      <c r="F48" s="25">
        <v>160691.76999999999</v>
      </c>
      <c r="G48" s="9"/>
      <c r="H48" s="24">
        <v>1999.92</v>
      </c>
      <c r="I48" s="25">
        <v>1160</v>
      </c>
      <c r="K48" s="24">
        <v>34000.080000000002</v>
      </c>
      <c r="L48" s="25">
        <v>14301.21</v>
      </c>
      <c r="N48" s="41">
        <v>0</v>
      </c>
      <c r="O48" s="26">
        <v>0</v>
      </c>
      <c r="Q48" s="24">
        <v>0</v>
      </c>
      <c r="R48" s="26">
        <v>0</v>
      </c>
      <c r="S48" s="20">
        <f t="shared" si="0"/>
        <v>509769.52</v>
      </c>
      <c r="T48" s="21"/>
      <c r="V48" s="22">
        <v>539010.94999999995</v>
      </c>
    </row>
    <row r="49" spans="2:22" x14ac:dyDescent="0.25">
      <c r="B49" s="39">
        <v>15221</v>
      </c>
      <c r="C49" s="154" t="s">
        <v>74</v>
      </c>
      <c r="D49" s="155"/>
      <c r="E49" s="24">
        <v>310250.23999999999</v>
      </c>
      <c r="F49" s="25">
        <v>0</v>
      </c>
      <c r="G49" s="9"/>
      <c r="H49" s="24">
        <v>500.04</v>
      </c>
      <c r="I49" s="25">
        <v>260</v>
      </c>
      <c r="K49" s="24">
        <v>8499.9599999999991</v>
      </c>
      <c r="L49" s="25">
        <v>2610.5</v>
      </c>
      <c r="N49" s="41">
        <v>0</v>
      </c>
      <c r="O49" s="26">
        <v>0</v>
      </c>
      <c r="Q49" s="24">
        <v>0</v>
      </c>
      <c r="R49" s="26">
        <v>0</v>
      </c>
      <c r="S49" s="20">
        <f t="shared" si="0"/>
        <v>319250.24</v>
      </c>
      <c r="T49" s="21"/>
      <c r="V49" s="22">
        <v>333787.93000000005</v>
      </c>
    </row>
    <row r="50" spans="2:22" x14ac:dyDescent="0.25">
      <c r="B50" s="39">
        <v>15222</v>
      </c>
      <c r="C50" s="154" t="s">
        <v>75</v>
      </c>
      <c r="D50" s="155"/>
      <c r="E50" s="24">
        <v>962797.46</v>
      </c>
      <c r="F50" s="25">
        <v>399421.27</v>
      </c>
      <c r="G50" s="9"/>
      <c r="H50" s="24">
        <v>3000</v>
      </c>
      <c r="I50" s="25">
        <v>1580</v>
      </c>
      <c r="K50" s="24">
        <v>34500</v>
      </c>
      <c r="L50" s="25">
        <v>13532.41</v>
      </c>
      <c r="N50" s="41">
        <v>0</v>
      </c>
      <c r="O50" s="26">
        <v>0</v>
      </c>
      <c r="Q50" s="24">
        <v>0</v>
      </c>
      <c r="R50" s="26">
        <v>0</v>
      </c>
      <c r="S50" s="20">
        <f t="shared" si="0"/>
        <v>1000297.46</v>
      </c>
      <c r="T50" s="21"/>
      <c r="V50" s="22">
        <v>1064166.1400000001</v>
      </c>
    </row>
    <row r="51" spans="2:22" x14ac:dyDescent="0.25">
      <c r="B51" s="39">
        <v>15224</v>
      </c>
      <c r="C51" s="154" t="s">
        <v>76</v>
      </c>
      <c r="D51" s="155"/>
      <c r="E51" s="24">
        <v>306581.67</v>
      </c>
      <c r="F51" s="25">
        <v>106346.68</v>
      </c>
      <c r="G51" s="9"/>
      <c r="H51" s="24">
        <v>0</v>
      </c>
      <c r="I51" s="25">
        <v>140</v>
      </c>
      <c r="K51" s="24">
        <v>14999.88</v>
      </c>
      <c r="L51" s="25">
        <v>6124.69</v>
      </c>
      <c r="N51" s="41">
        <v>0</v>
      </c>
      <c r="O51" s="26">
        <v>0</v>
      </c>
      <c r="Q51" s="24">
        <v>0</v>
      </c>
      <c r="R51" s="26">
        <v>0</v>
      </c>
      <c r="S51" s="20">
        <f t="shared" si="0"/>
        <v>321581.55</v>
      </c>
      <c r="T51" s="21"/>
      <c r="V51" s="22">
        <v>340629.11</v>
      </c>
    </row>
    <row r="52" spans="2:22" x14ac:dyDescent="0.25">
      <c r="B52" s="39">
        <v>15225</v>
      </c>
      <c r="C52" s="154" t="s">
        <v>77</v>
      </c>
      <c r="D52" s="155"/>
      <c r="E52" s="24">
        <v>247881.83</v>
      </c>
      <c r="F52" s="25">
        <v>85523.34</v>
      </c>
      <c r="G52" s="9"/>
      <c r="H52" s="24">
        <v>0</v>
      </c>
      <c r="I52" s="25">
        <v>64.02</v>
      </c>
      <c r="K52" s="24">
        <v>12999.96</v>
      </c>
      <c r="L52" s="25">
        <v>6775.82</v>
      </c>
      <c r="N52" s="24">
        <v>0</v>
      </c>
      <c r="O52" s="26">
        <v>0</v>
      </c>
      <c r="Q52" s="24">
        <v>0</v>
      </c>
      <c r="R52" s="26">
        <v>0</v>
      </c>
      <c r="S52" s="20">
        <f t="shared" si="0"/>
        <v>260881.78999999998</v>
      </c>
      <c r="T52" s="21"/>
      <c r="V52" s="22">
        <v>277470.95</v>
      </c>
    </row>
    <row r="53" spans="2:22" x14ac:dyDescent="0.25">
      <c r="B53" s="39">
        <v>15229</v>
      </c>
      <c r="C53" s="154" t="s">
        <v>78</v>
      </c>
      <c r="D53" s="155"/>
      <c r="E53" s="24">
        <v>0</v>
      </c>
      <c r="F53" s="26">
        <v>0</v>
      </c>
      <c r="G53" s="9"/>
      <c r="H53" s="24">
        <v>310000.08</v>
      </c>
      <c r="I53" s="26">
        <v>4817.0200000000004</v>
      </c>
      <c r="K53" s="24">
        <v>58000.08</v>
      </c>
      <c r="L53" s="25">
        <v>2000.2</v>
      </c>
      <c r="N53" s="24">
        <v>0</v>
      </c>
      <c r="O53" s="26">
        <v>0</v>
      </c>
      <c r="Q53" s="24">
        <v>180000.12</v>
      </c>
      <c r="R53" s="25">
        <v>8099</v>
      </c>
      <c r="S53" s="20">
        <f t="shared" si="0"/>
        <v>548000.28</v>
      </c>
      <c r="T53" s="21"/>
      <c r="V53" s="22">
        <v>362908.72</v>
      </c>
    </row>
    <row r="54" spans="2:22" x14ac:dyDescent="0.25">
      <c r="B54" s="39">
        <v>15230</v>
      </c>
      <c r="C54" s="154" t="s">
        <v>79</v>
      </c>
      <c r="D54" s="155"/>
      <c r="E54" s="24">
        <v>750399.28</v>
      </c>
      <c r="F54" s="25">
        <v>249000.85</v>
      </c>
      <c r="G54" s="9"/>
      <c r="H54" s="24">
        <v>1500</v>
      </c>
      <c r="I54" s="25">
        <v>220</v>
      </c>
      <c r="K54" s="24">
        <v>15300</v>
      </c>
      <c r="L54" s="25">
        <v>6739.34</v>
      </c>
      <c r="N54" s="24">
        <v>0</v>
      </c>
      <c r="O54" s="26">
        <v>0</v>
      </c>
      <c r="Q54" s="24">
        <v>0</v>
      </c>
      <c r="R54" s="26">
        <v>0</v>
      </c>
      <c r="S54" s="20">
        <f t="shared" si="0"/>
        <v>767199.28</v>
      </c>
      <c r="T54" s="21"/>
      <c r="V54" s="22">
        <v>814828.82000000007</v>
      </c>
    </row>
    <row r="55" spans="2:22" x14ac:dyDescent="0.25">
      <c r="B55" s="23">
        <v>15300</v>
      </c>
      <c r="C55" s="154" t="s">
        <v>80</v>
      </c>
      <c r="D55" s="155"/>
      <c r="E55" s="24">
        <v>2010487.34</v>
      </c>
      <c r="F55" s="25">
        <v>538947.66</v>
      </c>
      <c r="G55" s="9"/>
      <c r="H55" s="24">
        <v>228000</v>
      </c>
      <c r="I55" s="25">
        <v>190176.76</v>
      </c>
      <c r="K55" s="24">
        <v>31200</v>
      </c>
      <c r="L55" s="25">
        <v>20033.2</v>
      </c>
      <c r="N55" s="41">
        <v>0</v>
      </c>
      <c r="O55" s="26">
        <v>0</v>
      </c>
      <c r="Q55" s="24">
        <v>80000.039999999994</v>
      </c>
      <c r="R55" s="26">
        <v>0</v>
      </c>
      <c r="S55" s="20">
        <f t="shared" si="0"/>
        <v>2349687.38</v>
      </c>
      <c r="T55" s="21"/>
      <c r="V55" s="22">
        <v>2478317.39</v>
      </c>
    </row>
    <row r="56" spans="2:22" x14ac:dyDescent="0.25">
      <c r="B56" s="23">
        <v>15400</v>
      </c>
      <c r="C56" s="154" t="s">
        <v>81</v>
      </c>
      <c r="D56" s="155"/>
      <c r="E56" s="24">
        <f>14016906.38-3065722.45</f>
        <v>10951183.93</v>
      </c>
      <c r="F56" s="25">
        <v>4514374.1900000004</v>
      </c>
      <c r="G56" s="9"/>
      <c r="H56" s="24">
        <v>586999.92000000004</v>
      </c>
      <c r="I56" s="26">
        <v>257875.72</v>
      </c>
      <c r="K56" s="24">
        <v>418704.21</v>
      </c>
      <c r="L56" s="25">
        <v>175056.45</v>
      </c>
      <c r="N56" s="24">
        <v>999999.96</v>
      </c>
      <c r="O56" s="40">
        <v>0</v>
      </c>
      <c r="Q56" s="24">
        <v>158000.04</v>
      </c>
      <c r="R56" s="26">
        <v>0</v>
      </c>
      <c r="S56" s="20">
        <f t="shared" si="0"/>
        <v>13114888.059999999</v>
      </c>
      <c r="T56" s="21"/>
      <c r="V56" s="22">
        <v>13810276.48</v>
      </c>
    </row>
    <row r="57" spans="2:22" s="21" customFormat="1" x14ac:dyDescent="0.25">
      <c r="B57" s="23">
        <v>15405</v>
      </c>
      <c r="C57" s="154" t="s">
        <v>82</v>
      </c>
      <c r="D57" s="155"/>
      <c r="E57" s="24">
        <v>3065722.45</v>
      </c>
      <c r="F57" s="25">
        <v>93623</v>
      </c>
      <c r="G57" s="9"/>
      <c r="H57" s="24"/>
      <c r="I57" s="26"/>
      <c r="J57" s="7"/>
      <c r="K57" s="24"/>
      <c r="L57" s="25"/>
      <c r="M57" s="7"/>
      <c r="N57" s="24"/>
      <c r="O57" s="40"/>
      <c r="P57" s="7"/>
      <c r="Q57" s="24"/>
      <c r="R57" s="26"/>
      <c r="S57" s="20">
        <f t="shared" si="0"/>
        <v>3065722.45</v>
      </c>
      <c r="V57" s="22">
        <v>3223747.41</v>
      </c>
    </row>
    <row r="58" spans="2:22" x14ac:dyDescent="0.25">
      <c r="B58" s="39">
        <v>15500</v>
      </c>
      <c r="C58" s="154" t="s">
        <v>83</v>
      </c>
      <c r="D58" s="155"/>
      <c r="E58" s="24">
        <v>7972498.1200000001</v>
      </c>
      <c r="F58" s="25">
        <v>1943947.28</v>
      </c>
      <c r="G58" s="9"/>
      <c r="H58" s="24">
        <v>82199.88</v>
      </c>
      <c r="I58" s="25">
        <v>25439.43</v>
      </c>
      <c r="K58" s="24">
        <v>203499.96</v>
      </c>
      <c r="L58" s="25">
        <v>9169.68</v>
      </c>
      <c r="N58" s="24">
        <v>200000.04</v>
      </c>
      <c r="O58" s="40">
        <v>0</v>
      </c>
      <c r="Q58" s="24">
        <v>0</v>
      </c>
      <c r="R58" s="26">
        <v>0</v>
      </c>
      <c r="S58" s="20">
        <f t="shared" si="0"/>
        <v>8458198</v>
      </c>
      <c r="T58" s="21"/>
      <c r="V58" s="22">
        <v>6644932.46</v>
      </c>
    </row>
    <row r="59" spans="2:22" x14ac:dyDescent="0.25">
      <c r="B59" s="39">
        <v>15501</v>
      </c>
      <c r="C59" s="154" t="s">
        <v>84</v>
      </c>
      <c r="D59" s="155"/>
      <c r="E59" s="24">
        <v>0</v>
      </c>
      <c r="F59" s="26">
        <v>0</v>
      </c>
      <c r="G59" s="9"/>
      <c r="H59" s="24">
        <v>1500.04</v>
      </c>
      <c r="I59" s="26"/>
      <c r="K59" s="24">
        <v>0</v>
      </c>
      <c r="L59" s="26"/>
      <c r="N59" s="24">
        <v>0</v>
      </c>
      <c r="O59" s="26">
        <v>0</v>
      </c>
      <c r="Q59" s="24">
        <v>0</v>
      </c>
      <c r="R59" s="26">
        <v>0</v>
      </c>
      <c r="S59" s="20">
        <f t="shared" si="0"/>
        <v>1500.04</v>
      </c>
      <c r="T59" s="21"/>
      <c r="V59" s="22">
        <v>9116.32</v>
      </c>
    </row>
    <row r="60" spans="2:22" x14ac:dyDescent="0.25">
      <c r="B60" s="39">
        <v>15504</v>
      </c>
      <c r="C60" s="154" t="s">
        <v>85</v>
      </c>
      <c r="D60" s="155"/>
      <c r="E60" s="24">
        <v>336666.47</v>
      </c>
      <c r="F60" s="25">
        <v>1298081.8</v>
      </c>
      <c r="G60" s="9"/>
      <c r="H60" s="24">
        <v>81100.08</v>
      </c>
      <c r="I60" s="25">
        <v>40253.03</v>
      </c>
      <c r="K60" s="24">
        <v>338000.04</v>
      </c>
      <c r="L60" s="25">
        <v>76991.520000000004</v>
      </c>
      <c r="N60" s="24">
        <v>60000</v>
      </c>
      <c r="O60" s="40">
        <v>0</v>
      </c>
      <c r="Q60" s="24">
        <v>30000</v>
      </c>
      <c r="R60" s="26">
        <v>0</v>
      </c>
      <c r="S60" s="20">
        <f t="shared" si="0"/>
        <v>845766.59</v>
      </c>
      <c r="T60" s="21"/>
      <c r="V60" s="22">
        <v>3709253.44</v>
      </c>
    </row>
    <row r="61" spans="2:22" x14ac:dyDescent="0.25">
      <c r="B61" s="39">
        <v>15600</v>
      </c>
      <c r="C61" s="154" t="s">
        <v>86</v>
      </c>
      <c r="D61" s="155"/>
      <c r="E61" s="24">
        <v>15592031.92</v>
      </c>
      <c r="F61" s="25">
        <v>5280041.0599999996</v>
      </c>
      <c r="G61" s="9"/>
      <c r="H61" s="24">
        <v>0</v>
      </c>
      <c r="I61" s="26"/>
      <c r="K61" s="24">
        <v>32000.16</v>
      </c>
      <c r="L61" s="25">
        <v>6484.66</v>
      </c>
      <c r="N61" s="24">
        <v>849999.96</v>
      </c>
      <c r="O61" s="25">
        <f>146011.82+8497.24</f>
        <v>154509.06</v>
      </c>
      <c r="Q61" s="24">
        <v>0</v>
      </c>
      <c r="R61" s="26">
        <v>0</v>
      </c>
      <c r="S61" s="20">
        <f t="shared" si="0"/>
        <v>16474032.039999999</v>
      </c>
      <c r="T61" s="21"/>
      <c r="V61" s="22">
        <v>17426806.300000001</v>
      </c>
    </row>
    <row r="62" spans="2:22" x14ac:dyDescent="0.25">
      <c r="B62" s="39">
        <v>15601</v>
      </c>
      <c r="C62" s="154" t="s">
        <v>87</v>
      </c>
      <c r="D62" s="155"/>
      <c r="E62" s="24">
        <v>0</v>
      </c>
      <c r="F62" s="26">
        <v>0</v>
      </c>
      <c r="G62" s="9"/>
      <c r="H62" s="24">
        <v>0</v>
      </c>
      <c r="I62" s="26"/>
      <c r="K62" s="24">
        <v>131499.96</v>
      </c>
      <c r="L62" s="40"/>
      <c r="N62" s="24">
        <v>135999.96</v>
      </c>
      <c r="O62" s="25">
        <v>5684</v>
      </c>
      <c r="Q62" s="24">
        <v>0</v>
      </c>
      <c r="R62" s="26">
        <v>0</v>
      </c>
      <c r="S62" s="20">
        <f t="shared" si="0"/>
        <v>267499.92</v>
      </c>
      <c r="T62" s="21"/>
      <c r="V62" s="22">
        <v>309869.88</v>
      </c>
    </row>
    <row r="63" spans="2:22" x14ac:dyDescent="0.25">
      <c r="B63" s="39">
        <v>16100</v>
      </c>
      <c r="C63" s="154" t="s">
        <v>88</v>
      </c>
      <c r="D63" s="155"/>
      <c r="E63" s="24">
        <v>2399967.9900000002</v>
      </c>
      <c r="F63" s="25">
        <v>712956.13</v>
      </c>
      <c r="G63" s="9"/>
      <c r="H63" s="24">
        <v>56000.04</v>
      </c>
      <c r="I63" s="26">
        <v>16351.11</v>
      </c>
      <c r="K63" s="24">
        <v>246000</v>
      </c>
      <c r="L63" s="25">
        <v>188490.36</v>
      </c>
      <c r="N63" s="41">
        <v>0</v>
      </c>
      <c r="O63" s="26">
        <v>0</v>
      </c>
      <c r="Q63" s="24">
        <v>135999.96</v>
      </c>
      <c r="R63" s="26">
        <v>0</v>
      </c>
      <c r="S63" s="20">
        <f t="shared" si="0"/>
        <v>2837967.99</v>
      </c>
      <c r="T63" s="21"/>
      <c r="V63" s="22">
        <v>2953054.28</v>
      </c>
    </row>
    <row r="64" spans="2:22" x14ac:dyDescent="0.25">
      <c r="B64" s="39">
        <v>16101</v>
      </c>
      <c r="C64" s="154" t="s">
        <v>89</v>
      </c>
      <c r="D64" s="155"/>
      <c r="E64" s="24">
        <v>6728060.1200000001</v>
      </c>
      <c r="F64" s="25">
        <v>2342181.4</v>
      </c>
      <c r="G64" s="9"/>
      <c r="H64" s="24">
        <v>186999.96</v>
      </c>
      <c r="I64" s="25">
        <v>95938.15</v>
      </c>
      <c r="K64" s="24">
        <v>67500.12</v>
      </c>
      <c r="L64" s="25">
        <v>29387.94</v>
      </c>
      <c r="N64" s="41">
        <v>0</v>
      </c>
      <c r="O64" s="26">
        <v>0</v>
      </c>
      <c r="Q64" s="24">
        <v>0</v>
      </c>
      <c r="R64" s="26">
        <v>0</v>
      </c>
      <c r="S64" s="20">
        <f t="shared" si="0"/>
        <v>6982560.2000000002</v>
      </c>
      <c r="T64" s="21"/>
      <c r="V64" s="22">
        <v>7403660.8300000001</v>
      </c>
    </row>
    <row r="65" spans="2:25" x14ac:dyDescent="0.25">
      <c r="B65" s="39">
        <v>16102</v>
      </c>
      <c r="C65" s="154" t="s">
        <v>90</v>
      </c>
      <c r="D65" s="155"/>
      <c r="E65" s="24">
        <v>7740947.4000000004</v>
      </c>
      <c r="F65" s="25">
        <v>2607995.2599999998</v>
      </c>
      <c r="G65" s="9"/>
      <c r="H65" s="24">
        <v>237000</v>
      </c>
      <c r="I65" s="25">
        <v>130514.83</v>
      </c>
      <c r="K65" s="24">
        <v>63000</v>
      </c>
      <c r="L65" s="25">
        <v>27287.62</v>
      </c>
      <c r="N65" s="41">
        <v>0</v>
      </c>
      <c r="O65" s="26">
        <v>0</v>
      </c>
      <c r="Q65" s="24">
        <v>0</v>
      </c>
      <c r="R65" s="26">
        <v>0</v>
      </c>
      <c r="S65" s="20">
        <f t="shared" si="0"/>
        <v>8040947.4000000004</v>
      </c>
      <c r="T65" s="21"/>
      <c r="V65" s="22">
        <v>8522071.8200000003</v>
      </c>
    </row>
    <row r="66" spans="2:25" x14ac:dyDescent="0.25">
      <c r="B66" s="39">
        <v>16103</v>
      </c>
      <c r="C66" s="154" t="s">
        <v>91</v>
      </c>
      <c r="D66" s="155"/>
      <c r="E66" s="24">
        <v>7281620.4299999997</v>
      </c>
      <c r="F66" s="25">
        <v>2407186.13</v>
      </c>
      <c r="G66" s="9"/>
      <c r="H66" s="24">
        <v>243000</v>
      </c>
      <c r="I66" s="25">
        <v>126829.89</v>
      </c>
      <c r="K66" s="24">
        <v>24800.04</v>
      </c>
      <c r="L66" s="25">
        <v>15720.65</v>
      </c>
      <c r="N66" s="41">
        <v>0</v>
      </c>
      <c r="O66" s="26">
        <v>0</v>
      </c>
      <c r="Q66" s="24">
        <v>0</v>
      </c>
      <c r="R66" s="26">
        <v>0</v>
      </c>
      <c r="S66" s="20">
        <f t="shared" si="0"/>
        <v>7549420.4699999997</v>
      </c>
      <c r="T66" s="21"/>
      <c r="V66" s="22">
        <v>8000020.3399999999</v>
      </c>
    </row>
    <row r="67" spans="2:25" x14ac:dyDescent="0.25">
      <c r="B67" s="39">
        <v>16104</v>
      </c>
      <c r="C67" s="154" t="s">
        <v>92</v>
      </c>
      <c r="D67" s="155"/>
      <c r="E67" s="24">
        <v>5681192.8300000001</v>
      </c>
      <c r="F67" s="25">
        <v>1889615.24</v>
      </c>
      <c r="G67" s="9"/>
      <c r="H67" s="24">
        <v>131500.07999999999</v>
      </c>
      <c r="I67" s="25">
        <v>74088.03</v>
      </c>
      <c r="K67" s="24">
        <v>36399.96</v>
      </c>
      <c r="L67" s="25">
        <v>17972.7</v>
      </c>
      <c r="N67" s="41">
        <v>0</v>
      </c>
      <c r="O67" s="26">
        <v>0</v>
      </c>
      <c r="Q67" s="24">
        <v>0</v>
      </c>
      <c r="R67" s="26">
        <v>0</v>
      </c>
      <c r="S67" s="20">
        <f t="shared" si="0"/>
        <v>5849092.8700000001</v>
      </c>
      <c r="T67" s="21"/>
      <c r="V67" s="22">
        <v>6190918.6600000001</v>
      </c>
    </row>
    <row r="68" spans="2:25" x14ac:dyDescent="0.25">
      <c r="B68" s="39">
        <v>16105</v>
      </c>
      <c r="C68" s="154" t="s">
        <v>93</v>
      </c>
      <c r="D68" s="155"/>
      <c r="E68" s="24">
        <v>6600558.3300000001</v>
      </c>
      <c r="F68" s="25">
        <v>2429602.13</v>
      </c>
      <c r="G68" s="9"/>
      <c r="H68" s="24">
        <v>161500.07999999999</v>
      </c>
      <c r="I68" s="25">
        <v>92989.67</v>
      </c>
      <c r="K68" s="24">
        <v>33499.919999999998</v>
      </c>
      <c r="L68" s="25">
        <v>15192.54</v>
      </c>
      <c r="N68" s="41">
        <v>0</v>
      </c>
      <c r="O68" s="26">
        <v>0</v>
      </c>
      <c r="Q68" s="24">
        <v>0</v>
      </c>
      <c r="R68" s="26">
        <v>0</v>
      </c>
      <c r="S68" s="20">
        <f t="shared" si="0"/>
        <v>6795558.3300000001</v>
      </c>
      <c r="T68" s="21"/>
      <c r="V68" s="22">
        <v>7211882.0300000003</v>
      </c>
    </row>
    <row r="69" spans="2:25" x14ac:dyDescent="0.25">
      <c r="B69" s="39">
        <v>16106</v>
      </c>
      <c r="C69" s="154" t="s">
        <v>94</v>
      </c>
      <c r="D69" s="155"/>
      <c r="E69" s="24">
        <v>6839111.3600000003</v>
      </c>
      <c r="F69" s="25">
        <v>2438645.52</v>
      </c>
      <c r="G69" s="9"/>
      <c r="H69" s="24">
        <v>208000.08</v>
      </c>
      <c r="I69" s="25">
        <v>105784.42</v>
      </c>
      <c r="K69" s="24">
        <v>39000</v>
      </c>
      <c r="L69" s="25">
        <v>26911.53</v>
      </c>
      <c r="N69" s="41">
        <v>0</v>
      </c>
      <c r="O69" s="26">
        <v>0</v>
      </c>
      <c r="Q69" s="24">
        <v>0</v>
      </c>
      <c r="R69" s="26">
        <v>0</v>
      </c>
      <c r="S69" s="20">
        <f t="shared" ref="S69:S102" si="1">E69+H69+K69+N69+Q69</f>
        <v>7086111.4400000004</v>
      </c>
      <c r="T69" s="21"/>
      <c r="V69" s="22">
        <v>7513462.3500000006</v>
      </c>
    </row>
    <row r="70" spans="2:25" x14ac:dyDescent="0.25">
      <c r="B70" s="39">
        <v>16107</v>
      </c>
      <c r="C70" s="154" t="s">
        <v>95</v>
      </c>
      <c r="D70" s="155"/>
      <c r="E70" s="24">
        <v>6862745.2300000004</v>
      </c>
      <c r="F70" s="25">
        <v>2346300.39</v>
      </c>
      <c r="G70" s="9"/>
      <c r="H70" s="24">
        <v>187500</v>
      </c>
      <c r="I70" s="25">
        <v>87618.49</v>
      </c>
      <c r="K70" s="24">
        <v>50000.04</v>
      </c>
      <c r="L70" s="25">
        <v>19210.330000000002</v>
      </c>
      <c r="N70" s="41">
        <v>0</v>
      </c>
      <c r="O70" s="26">
        <v>0</v>
      </c>
      <c r="Q70" s="24">
        <v>0</v>
      </c>
      <c r="R70" s="26">
        <v>0</v>
      </c>
      <c r="S70" s="20">
        <f t="shared" si="1"/>
        <v>7100245.2700000005</v>
      </c>
      <c r="T70" s="21"/>
      <c r="V70" s="22">
        <v>7528606.7199999997</v>
      </c>
    </row>
    <row r="71" spans="2:25" x14ac:dyDescent="0.25">
      <c r="B71" s="39">
        <v>16108</v>
      </c>
      <c r="C71" s="154" t="s">
        <v>96</v>
      </c>
      <c r="D71" s="155"/>
      <c r="E71" s="24">
        <v>6310852.1600000001</v>
      </c>
      <c r="F71" s="25">
        <v>2263853.7999999998</v>
      </c>
      <c r="G71" s="9"/>
      <c r="H71" s="24">
        <v>218500.08</v>
      </c>
      <c r="I71" s="25">
        <v>114743.56</v>
      </c>
      <c r="K71" s="24">
        <v>56499.96</v>
      </c>
      <c r="L71" s="25">
        <v>19396.8</v>
      </c>
      <c r="N71" s="41">
        <v>0</v>
      </c>
      <c r="O71" s="26">
        <v>0</v>
      </c>
      <c r="Q71" s="24">
        <v>0</v>
      </c>
      <c r="R71" s="26">
        <v>0</v>
      </c>
      <c r="S71" s="20">
        <f t="shared" si="1"/>
        <v>6585852.2000000002</v>
      </c>
      <c r="T71" s="21"/>
      <c r="V71" s="22">
        <v>6972479.1600000001</v>
      </c>
    </row>
    <row r="72" spans="2:25" x14ac:dyDescent="0.25">
      <c r="B72" s="39">
        <v>16109</v>
      </c>
      <c r="C72" s="154" t="s">
        <v>97</v>
      </c>
      <c r="D72" s="155"/>
      <c r="E72" s="24">
        <v>5539878.5800000001</v>
      </c>
      <c r="F72" s="25">
        <v>1875186.5</v>
      </c>
      <c r="G72" s="9"/>
      <c r="H72" s="24">
        <v>171000</v>
      </c>
      <c r="I72" s="25">
        <v>76027.100000000006</v>
      </c>
      <c r="K72" s="24">
        <v>37000.080000000002</v>
      </c>
      <c r="L72" s="25">
        <v>15621.24</v>
      </c>
      <c r="N72" s="41">
        <v>0</v>
      </c>
      <c r="O72" s="26">
        <v>0</v>
      </c>
      <c r="Q72" s="24">
        <v>0</v>
      </c>
      <c r="R72" s="26">
        <v>0</v>
      </c>
      <c r="S72" s="20">
        <f t="shared" si="1"/>
        <v>5747878.6600000001</v>
      </c>
      <c r="T72" s="21"/>
      <c r="V72" s="22">
        <v>6086948.1900000004</v>
      </c>
    </row>
    <row r="73" spans="2:25" x14ac:dyDescent="0.25">
      <c r="B73" s="39">
        <v>16110</v>
      </c>
      <c r="C73" s="154" t="s">
        <v>98</v>
      </c>
      <c r="D73" s="155"/>
      <c r="E73" s="24">
        <v>8164792.5099999998</v>
      </c>
      <c r="F73" s="25">
        <v>2873255.43</v>
      </c>
      <c r="G73" s="9"/>
      <c r="H73" s="24">
        <v>288000</v>
      </c>
      <c r="I73" s="25">
        <v>134155.07</v>
      </c>
      <c r="K73" s="24">
        <v>97200.12</v>
      </c>
      <c r="L73" s="25">
        <v>43764.62</v>
      </c>
      <c r="N73" s="41">
        <v>0</v>
      </c>
      <c r="O73" s="26">
        <v>0</v>
      </c>
      <c r="Q73" s="24">
        <v>0</v>
      </c>
      <c r="R73" s="26">
        <v>0</v>
      </c>
      <c r="S73" s="20">
        <f t="shared" si="1"/>
        <v>8549992.629999999</v>
      </c>
      <c r="T73" s="21"/>
      <c r="V73" s="22">
        <v>9059696.6799999997</v>
      </c>
    </row>
    <row r="74" spans="2:25" x14ac:dyDescent="0.25">
      <c r="B74" s="39">
        <v>16121</v>
      </c>
      <c r="C74" s="154" t="s">
        <v>99</v>
      </c>
      <c r="D74" s="155"/>
      <c r="E74" s="24">
        <v>219296.61</v>
      </c>
      <c r="F74" s="25">
        <v>135885.04999999999</v>
      </c>
      <c r="G74" s="9"/>
      <c r="H74" s="24">
        <v>131199.96</v>
      </c>
      <c r="I74" s="25">
        <v>71712.86</v>
      </c>
      <c r="K74" s="24">
        <v>24000</v>
      </c>
      <c r="L74" s="25">
        <v>8657.34</v>
      </c>
      <c r="N74" s="24">
        <v>0</v>
      </c>
      <c r="O74" s="26">
        <v>0</v>
      </c>
      <c r="Q74" s="24">
        <v>0</v>
      </c>
      <c r="R74" s="26">
        <v>0</v>
      </c>
      <c r="S74" s="20">
        <f t="shared" si="1"/>
        <v>374496.56999999995</v>
      </c>
      <c r="T74" s="21"/>
      <c r="V74" s="22">
        <v>364872.13</v>
      </c>
    </row>
    <row r="75" spans="2:25" x14ac:dyDescent="0.25">
      <c r="B75" s="39">
        <v>16122</v>
      </c>
      <c r="C75" s="154" t="s">
        <v>100</v>
      </c>
      <c r="D75" s="155"/>
      <c r="E75" s="24">
        <v>219296.61</v>
      </c>
      <c r="F75" s="25">
        <v>141139.79999999999</v>
      </c>
      <c r="G75" s="9"/>
      <c r="H75" s="24">
        <v>120999.96</v>
      </c>
      <c r="I75" s="25">
        <v>68558.600000000006</v>
      </c>
      <c r="K75" s="24">
        <v>21300.12</v>
      </c>
      <c r="L75" s="25">
        <v>5486.85</v>
      </c>
      <c r="N75" s="24">
        <v>0</v>
      </c>
      <c r="O75" s="26">
        <v>0</v>
      </c>
      <c r="Q75" s="24">
        <v>0</v>
      </c>
      <c r="R75" s="26">
        <v>0</v>
      </c>
      <c r="S75" s="20">
        <f t="shared" si="1"/>
        <v>361596.69</v>
      </c>
      <c r="T75" s="21"/>
      <c r="V75" s="22">
        <v>355035.24</v>
      </c>
    </row>
    <row r="76" spans="2:25" x14ac:dyDescent="0.25">
      <c r="B76" s="39">
        <v>16123</v>
      </c>
      <c r="C76" s="154" t="s">
        <v>101</v>
      </c>
      <c r="D76" s="155"/>
      <c r="E76" s="24">
        <v>246981.86</v>
      </c>
      <c r="F76" s="25">
        <v>157689.01</v>
      </c>
      <c r="G76" s="9"/>
      <c r="H76" s="24">
        <v>129999.96</v>
      </c>
      <c r="I76" s="25">
        <v>67976.39</v>
      </c>
      <c r="K76" s="24">
        <v>30999.96</v>
      </c>
      <c r="L76" s="25">
        <v>23941.08</v>
      </c>
      <c r="N76" s="24">
        <v>0</v>
      </c>
      <c r="O76" s="26">
        <v>0</v>
      </c>
      <c r="Q76" s="24">
        <v>0</v>
      </c>
      <c r="R76" s="26">
        <v>0</v>
      </c>
      <c r="S76" s="20">
        <f t="shared" si="1"/>
        <v>407981.78</v>
      </c>
      <c r="T76" s="21"/>
      <c r="V76" s="22">
        <v>400659.5</v>
      </c>
    </row>
    <row r="77" spans="2:25" ht="15.75" thickBot="1" x14ac:dyDescent="0.3">
      <c r="B77" s="36">
        <v>16125</v>
      </c>
      <c r="C77" s="150" t="s">
        <v>102</v>
      </c>
      <c r="D77" s="151"/>
      <c r="E77" s="28">
        <v>219296.61</v>
      </c>
      <c r="F77" s="29">
        <v>141139.79999999999</v>
      </c>
      <c r="G77" s="9"/>
      <c r="H77" s="28">
        <v>117499.92</v>
      </c>
      <c r="I77" s="29">
        <v>65327.44</v>
      </c>
      <c r="K77" s="28">
        <v>20900.04</v>
      </c>
      <c r="L77" s="29">
        <v>5849.93</v>
      </c>
      <c r="N77" s="28">
        <v>0</v>
      </c>
      <c r="O77" s="30">
        <v>0</v>
      </c>
      <c r="Q77" s="28">
        <v>0</v>
      </c>
      <c r="R77" s="30">
        <v>0</v>
      </c>
      <c r="S77" s="20">
        <f t="shared" si="1"/>
        <v>357696.56999999995</v>
      </c>
      <c r="T77" s="83">
        <f>SUM(S24:S77)</f>
        <v>161364379.44</v>
      </c>
      <c r="V77" s="22">
        <v>350819.62999999995</v>
      </c>
      <c r="W77" s="84">
        <f>SUM(V24:V77)</f>
        <v>169536749.48999998</v>
      </c>
      <c r="Y77" s="32">
        <f>W77-T77</f>
        <v>8172370.0499999821</v>
      </c>
    </row>
    <row r="78" spans="2:25" ht="15.75" thickBot="1" x14ac:dyDescent="0.3">
      <c r="B78"/>
      <c r="C78"/>
      <c r="D78"/>
      <c r="G78"/>
      <c r="J78"/>
      <c r="M78"/>
      <c r="P78"/>
      <c r="Q78"/>
      <c r="S78" s="20">
        <f t="shared" si="1"/>
        <v>0</v>
      </c>
      <c r="T78" s="20"/>
      <c r="V78" s="22">
        <v>0</v>
      </c>
      <c r="W78" s="47"/>
    </row>
    <row r="79" spans="2:25" x14ac:dyDescent="0.25">
      <c r="B79" s="34">
        <v>16000</v>
      </c>
      <c r="C79" s="152" t="s">
        <v>15</v>
      </c>
      <c r="D79" s="153"/>
      <c r="E79" s="16">
        <v>2629122.1</v>
      </c>
      <c r="F79" s="17">
        <v>608767.17000000004</v>
      </c>
      <c r="G79" s="9"/>
      <c r="H79" s="16">
        <v>111000</v>
      </c>
      <c r="I79" s="17">
        <v>695659.08</v>
      </c>
      <c r="K79" s="16">
        <v>189499.92</v>
      </c>
      <c r="L79" s="17">
        <v>17474.740000000002</v>
      </c>
      <c r="N79" s="16">
        <v>0</v>
      </c>
      <c r="O79" s="19">
        <v>0</v>
      </c>
      <c r="Q79" s="16">
        <v>128499.84</v>
      </c>
      <c r="R79" s="17">
        <v>282822.78000000003</v>
      </c>
      <c r="S79" s="20">
        <f t="shared" si="1"/>
        <v>3058121.86</v>
      </c>
      <c r="T79" s="21"/>
      <c r="V79" s="22">
        <v>4068321.51</v>
      </c>
    </row>
    <row r="80" spans="2:25" x14ac:dyDescent="0.25">
      <c r="B80" s="48">
        <v>14100</v>
      </c>
      <c r="C80" s="142" t="s">
        <v>103</v>
      </c>
      <c r="D80" s="143"/>
      <c r="E80" s="24">
        <v>2490400.16</v>
      </c>
      <c r="F80" s="25">
        <v>590878.43999999994</v>
      </c>
      <c r="G80" s="9"/>
      <c r="H80" s="24">
        <v>9500.08</v>
      </c>
      <c r="I80" s="25">
        <v>3977.35</v>
      </c>
      <c r="K80" s="24">
        <v>100700.04</v>
      </c>
      <c r="L80" s="25">
        <v>30794.86</v>
      </c>
      <c r="N80" s="24">
        <v>2573216.88</v>
      </c>
      <c r="O80" s="25">
        <v>577802.04</v>
      </c>
      <c r="Q80" s="24">
        <v>0</v>
      </c>
      <c r="R80" s="26">
        <v>0</v>
      </c>
      <c r="S80" s="20">
        <f t="shared" si="1"/>
        <v>5173817.16</v>
      </c>
      <c r="T80" s="21"/>
      <c r="V80" s="22">
        <v>5107529.66</v>
      </c>
    </row>
    <row r="81" spans="2:22" x14ac:dyDescent="0.25">
      <c r="B81" s="48">
        <v>14101</v>
      </c>
      <c r="C81" s="142" t="s">
        <v>104</v>
      </c>
      <c r="D81" s="143"/>
      <c r="E81" s="24">
        <v>8525310.0800000001</v>
      </c>
      <c r="F81" s="25">
        <v>2826890.7</v>
      </c>
      <c r="G81" s="9"/>
      <c r="H81" s="24">
        <v>0</v>
      </c>
      <c r="I81" s="26"/>
      <c r="K81" s="24">
        <v>0</v>
      </c>
      <c r="L81" s="25">
        <v>549.01</v>
      </c>
      <c r="N81" s="24">
        <v>0</v>
      </c>
      <c r="O81" s="26">
        <v>0</v>
      </c>
      <c r="Q81" s="24">
        <v>0</v>
      </c>
      <c r="R81" s="26">
        <v>0</v>
      </c>
      <c r="S81" s="20">
        <f t="shared" si="1"/>
        <v>8525310.0800000001</v>
      </c>
      <c r="T81" s="21"/>
      <c r="V81" s="22">
        <v>9040393.4800000004</v>
      </c>
    </row>
    <row r="82" spans="2:22" x14ac:dyDescent="0.25">
      <c r="B82" s="48">
        <v>14102</v>
      </c>
      <c r="C82" s="142" t="s">
        <v>105</v>
      </c>
      <c r="D82" s="143"/>
      <c r="E82" s="24">
        <v>2147133.6</v>
      </c>
      <c r="F82" s="25">
        <v>751397.23</v>
      </c>
      <c r="G82" s="9"/>
      <c r="H82" s="24">
        <v>999.96</v>
      </c>
      <c r="I82" s="25">
        <v>280</v>
      </c>
      <c r="K82" s="24">
        <v>8500.08</v>
      </c>
      <c r="L82" s="25">
        <v>2520.1</v>
      </c>
      <c r="N82" s="24">
        <v>0</v>
      </c>
      <c r="O82" s="26">
        <v>0</v>
      </c>
      <c r="Q82" s="24">
        <v>0</v>
      </c>
      <c r="R82" s="26">
        <v>0</v>
      </c>
      <c r="S82" s="20">
        <f t="shared" si="1"/>
        <v>2156633.64</v>
      </c>
      <c r="T82" s="21"/>
      <c r="V82" s="22">
        <v>2290734.04</v>
      </c>
    </row>
    <row r="83" spans="2:22" x14ac:dyDescent="0.25">
      <c r="B83" s="48">
        <v>14103</v>
      </c>
      <c r="C83" s="142" t="s">
        <v>106</v>
      </c>
      <c r="D83" s="143"/>
      <c r="E83" s="24">
        <v>1252665.21</v>
      </c>
      <c r="F83" s="25">
        <v>436160.79</v>
      </c>
      <c r="G83" s="9"/>
      <c r="H83" s="24">
        <v>999.96</v>
      </c>
      <c r="I83" s="25">
        <v>120</v>
      </c>
      <c r="K83" s="24">
        <v>8500.08</v>
      </c>
      <c r="L83" s="25">
        <v>1775.34</v>
      </c>
      <c r="N83" s="24">
        <v>0</v>
      </c>
      <c r="O83" s="26">
        <v>0</v>
      </c>
      <c r="Q83" s="24">
        <v>0</v>
      </c>
      <c r="R83" s="26">
        <v>0</v>
      </c>
      <c r="S83" s="20">
        <f t="shared" si="1"/>
        <v>1262165.25</v>
      </c>
      <c r="T83" s="21"/>
      <c r="V83" s="22">
        <v>1340508.4100000001</v>
      </c>
    </row>
    <row r="84" spans="2:22" x14ac:dyDescent="0.25">
      <c r="B84" s="48">
        <v>14104</v>
      </c>
      <c r="C84" s="142" t="s">
        <v>107</v>
      </c>
      <c r="D84" s="143"/>
      <c r="E84" s="24">
        <v>1228033.17</v>
      </c>
      <c r="F84" s="25">
        <v>429996.95</v>
      </c>
      <c r="G84" s="9"/>
      <c r="H84" s="24">
        <v>999.96</v>
      </c>
      <c r="I84" s="26"/>
      <c r="K84" s="24">
        <v>8500.08</v>
      </c>
      <c r="L84" s="25">
        <v>1108.08</v>
      </c>
      <c r="N84" s="24">
        <v>0</v>
      </c>
      <c r="O84" s="26">
        <v>0</v>
      </c>
      <c r="Q84" s="24">
        <v>0</v>
      </c>
      <c r="R84" s="26">
        <v>0</v>
      </c>
      <c r="S84" s="20">
        <f t="shared" si="1"/>
        <v>1237533.21</v>
      </c>
      <c r="T84" s="21"/>
      <c r="V84" s="22">
        <v>1314717.73</v>
      </c>
    </row>
    <row r="85" spans="2:22" x14ac:dyDescent="0.25">
      <c r="B85" s="48">
        <v>14105</v>
      </c>
      <c r="C85" s="142" t="s">
        <v>108</v>
      </c>
      <c r="D85" s="143"/>
      <c r="E85" s="24">
        <v>1304926.55</v>
      </c>
      <c r="F85" s="25">
        <v>472478.74</v>
      </c>
      <c r="G85" s="9"/>
      <c r="H85" s="24">
        <v>999.96</v>
      </c>
      <c r="I85" s="26"/>
      <c r="K85" s="24">
        <v>8500.08</v>
      </c>
      <c r="L85" s="25">
        <v>1168.07</v>
      </c>
      <c r="N85" s="24">
        <v>0</v>
      </c>
      <c r="O85" s="26">
        <v>0</v>
      </c>
      <c r="Q85" s="24">
        <v>0</v>
      </c>
      <c r="R85" s="26">
        <v>0</v>
      </c>
      <c r="S85" s="20">
        <f t="shared" si="1"/>
        <v>1314426.5900000001</v>
      </c>
      <c r="T85" s="21"/>
      <c r="V85" s="22">
        <v>1396925.81</v>
      </c>
    </row>
    <row r="86" spans="2:22" x14ac:dyDescent="0.25">
      <c r="B86" s="48">
        <v>14106</v>
      </c>
      <c r="C86" s="142" t="s">
        <v>109</v>
      </c>
      <c r="D86" s="143"/>
      <c r="E86" s="24">
        <v>0</v>
      </c>
      <c r="F86" s="26">
        <v>0</v>
      </c>
      <c r="G86" s="9"/>
      <c r="H86" s="24">
        <v>999.96</v>
      </c>
      <c r="I86" s="26"/>
      <c r="K86" s="24">
        <v>8500.08</v>
      </c>
      <c r="L86" s="25">
        <v>2063.5500000000002</v>
      </c>
      <c r="N86" s="24">
        <v>0</v>
      </c>
      <c r="O86" s="26">
        <v>0</v>
      </c>
      <c r="Q86" s="24">
        <v>0</v>
      </c>
      <c r="R86" s="26">
        <v>0</v>
      </c>
      <c r="S86" s="20">
        <f t="shared" si="1"/>
        <v>9500.0400000000009</v>
      </c>
      <c r="T86" s="21"/>
      <c r="V86" s="22">
        <v>10638.1</v>
      </c>
    </row>
    <row r="87" spans="2:22" x14ac:dyDescent="0.25">
      <c r="B87" s="48">
        <v>14110</v>
      </c>
      <c r="C87" s="142" t="s">
        <v>110</v>
      </c>
      <c r="D87" s="143"/>
      <c r="E87" s="24">
        <v>4957897.66</v>
      </c>
      <c r="F87" s="25">
        <v>1981015.08</v>
      </c>
      <c r="G87" s="9"/>
      <c r="H87" s="24">
        <v>2000.04</v>
      </c>
      <c r="I87" s="26"/>
      <c r="K87" s="24">
        <v>23499.96</v>
      </c>
      <c r="L87" s="25">
        <v>3218.47</v>
      </c>
      <c r="N87" s="24">
        <v>999.96</v>
      </c>
      <c r="O87" s="25">
        <v>0</v>
      </c>
      <c r="Q87" s="24">
        <v>0</v>
      </c>
      <c r="R87" s="26">
        <v>0</v>
      </c>
      <c r="S87" s="20">
        <f t="shared" si="1"/>
        <v>4984397.62</v>
      </c>
      <c r="T87" s="21"/>
      <c r="V87" s="22">
        <v>5282169.32</v>
      </c>
    </row>
    <row r="88" spans="2:22" ht="14.25" customHeight="1" x14ac:dyDescent="0.25">
      <c r="B88" s="23">
        <v>14111</v>
      </c>
      <c r="C88" s="142" t="s">
        <v>111</v>
      </c>
      <c r="D88" s="143"/>
      <c r="E88" s="24">
        <v>519135.79</v>
      </c>
      <c r="F88" s="25">
        <v>184361.12</v>
      </c>
      <c r="G88" s="9"/>
      <c r="H88" s="24">
        <v>0</v>
      </c>
      <c r="I88" s="26"/>
      <c r="K88" s="24">
        <v>268299.84000000003</v>
      </c>
      <c r="L88" s="25">
        <v>56906.81</v>
      </c>
      <c r="N88" s="24">
        <v>0</v>
      </c>
      <c r="O88" s="26">
        <v>0</v>
      </c>
      <c r="Q88" s="24">
        <v>0</v>
      </c>
      <c r="R88" s="26">
        <v>0</v>
      </c>
      <c r="S88" s="20">
        <f t="shared" si="1"/>
        <v>787435.63</v>
      </c>
      <c r="T88" s="21"/>
      <c r="V88" s="22">
        <v>815333.29</v>
      </c>
    </row>
    <row r="89" spans="2:22" x14ac:dyDescent="0.25">
      <c r="B89" s="23">
        <v>14120</v>
      </c>
      <c r="C89" s="142" t="s">
        <v>112</v>
      </c>
      <c r="D89" s="143"/>
      <c r="E89" s="24">
        <v>841677.88</v>
      </c>
      <c r="F89" s="25">
        <f>60609.42+555235.17</f>
        <v>615844.59000000008</v>
      </c>
      <c r="G89" s="9"/>
      <c r="H89" s="24">
        <v>6000</v>
      </c>
      <c r="I89" s="26">
        <v>4000</v>
      </c>
      <c r="K89" s="24">
        <v>18799.919999999998</v>
      </c>
      <c r="L89" s="25">
        <f>1855.98+440.98</f>
        <v>2296.96</v>
      </c>
      <c r="N89" s="24">
        <v>0</v>
      </c>
      <c r="O89" s="26">
        <v>0</v>
      </c>
      <c r="Q89" s="24">
        <v>32000.04</v>
      </c>
      <c r="R89" s="26">
        <v>0</v>
      </c>
      <c r="S89" s="20">
        <f t="shared" si="1"/>
        <v>898477.84000000008</v>
      </c>
      <c r="T89" s="21"/>
      <c r="V89" s="22">
        <v>1109894.43</v>
      </c>
    </row>
    <row r="90" spans="2:22" x14ac:dyDescent="0.25">
      <c r="B90" s="23">
        <v>16200</v>
      </c>
      <c r="C90" s="142" t="s">
        <v>113</v>
      </c>
      <c r="D90" s="143"/>
      <c r="E90" s="24">
        <v>7017746.2000000002</v>
      </c>
      <c r="F90" s="25">
        <v>2703978.71</v>
      </c>
      <c r="G90" s="9"/>
      <c r="H90" s="24">
        <v>61252.08</v>
      </c>
      <c r="I90" s="25">
        <v>1195.76</v>
      </c>
      <c r="K90" s="24">
        <v>177999.96</v>
      </c>
      <c r="L90" s="40"/>
      <c r="N90" s="24">
        <v>1887500.04</v>
      </c>
      <c r="O90" s="40">
        <v>0</v>
      </c>
      <c r="Q90" s="24">
        <v>0</v>
      </c>
      <c r="R90" s="26">
        <v>0</v>
      </c>
      <c r="S90" s="20">
        <f t="shared" si="1"/>
        <v>9144498.2800000012</v>
      </c>
      <c r="T90" s="21"/>
      <c r="V90" s="22">
        <v>9549698.4400000013</v>
      </c>
    </row>
    <row r="91" spans="2:22" x14ac:dyDescent="0.25">
      <c r="B91" s="23">
        <v>16205</v>
      </c>
      <c r="C91" s="142" t="s">
        <v>114</v>
      </c>
      <c r="D91" s="143"/>
      <c r="E91" s="24">
        <v>3299301.24</v>
      </c>
      <c r="F91" s="25">
        <v>0</v>
      </c>
      <c r="G91" s="9"/>
      <c r="H91" s="24">
        <v>110000.04</v>
      </c>
      <c r="I91" s="25">
        <v>108564.87</v>
      </c>
      <c r="K91" s="24">
        <v>21000</v>
      </c>
      <c r="L91" s="25">
        <v>11600</v>
      </c>
      <c r="N91" s="24">
        <v>0</v>
      </c>
      <c r="O91" s="26">
        <v>0</v>
      </c>
      <c r="Q91" s="24">
        <v>0</v>
      </c>
      <c r="R91" s="26">
        <v>0</v>
      </c>
      <c r="S91" s="20">
        <f t="shared" si="1"/>
        <v>3430301.2800000003</v>
      </c>
      <c r="T91" s="21"/>
      <c r="V91" s="22">
        <v>1238370.3500000001</v>
      </c>
    </row>
    <row r="92" spans="2:22" x14ac:dyDescent="0.25">
      <c r="B92" s="23">
        <v>16206</v>
      </c>
      <c r="C92" s="142" t="s">
        <v>115</v>
      </c>
      <c r="D92" s="143"/>
      <c r="E92" s="24">
        <v>0</v>
      </c>
      <c r="F92" s="26">
        <v>0</v>
      </c>
      <c r="G92" s="9"/>
      <c r="H92" s="24">
        <v>9999.9599999999991</v>
      </c>
      <c r="I92" s="26"/>
      <c r="K92" s="24">
        <v>0</v>
      </c>
      <c r="L92" s="25">
        <v>5209.43</v>
      </c>
      <c r="N92" s="24">
        <v>5000.04</v>
      </c>
      <c r="O92" s="25">
        <v>1275</v>
      </c>
      <c r="Q92" s="24">
        <v>0</v>
      </c>
      <c r="R92" s="26">
        <v>0</v>
      </c>
      <c r="S92" s="20">
        <f t="shared" si="1"/>
        <v>15000</v>
      </c>
      <c r="T92" s="21"/>
      <c r="V92" s="22">
        <v>13301.8</v>
      </c>
    </row>
    <row r="93" spans="2:22" x14ac:dyDescent="0.25">
      <c r="B93" s="23">
        <v>16210</v>
      </c>
      <c r="C93" s="142" t="s">
        <v>116</v>
      </c>
      <c r="D93" s="143"/>
      <c r="E93" s="24">
        <v>880282.58</v>
      </c>
      <c r="F93" s="25">
        <v>214046.15</v>
      </c>
      <c r="G93" s="9"/>
      <c r="H93" s="24">
        <v>34999.919999999998</v>
      </c>
      <c r="I93" s="25">
        <v>2524</v>
      </c>
      <c r="K93" s="24">
        <v>45400.08</v>
      </c>
      <c r="L93" s="40"/>
      <c r="N93" s="41">
        <v>0</v>
      </c>
      <c r="O93" s="26">
        <v>0</v>
      </c>
      <c r="Q93" s="24">
        <v>137718.39000000001</v>
      </c>
      <c r="R93" s="26">
        <v>0</v>
      </c>
      <c r="S93" s="20">
        <f t="shared" si="1"/>
        <v>1098400.97</v>
      </c>
      <c r="T93" s="21"/>
      <c r="V93" s="22">
        <v>1164772.31</v>
      </c>
    </row>
    <row r="94" spans="2:22" x14ac:dyDescent="0.25">
      <c r="B94" s="23">
        <v>16300</v>
      </c>
      <c r="C94" s="142" t="s">
        <v>117</v>
      </c>
      <c r="D94" s="143"/>
      <c r="E94" s="24">
        <v>14354114.789999999</v>
      </c>
      <c r="F94" s="25">
        <v>5182054.24</v>
      </c>
      <c r="G94" s="9"/>
      <c r="H94" s="24">
        <v>16749.96</v>
      </c>
      <c r="I94" s="25">
        <v>1360</v>
      </c>
      <c r="K94" s="24">
        <v>6000</v>
      </c>
      <c r="L94" s="25">
        <v>11199.18</v>
      </c>
      <c r="N94" s="24">
        <v>0</v>
      </c>
      <c r="O94" s="26">
        <v>0</v>
      </c>
      <c r="Q94" s="24">
        <v>27999.96</v>
      </c>
      <c r="R94" s="26">
        <v>0</v>
      </c>
      <c r="S94" s="20">
        <f t="shared" si="1"/>
        <v>14404864.710000001</v>
      </c>
      <c r="T94" s="21"/>
      <c r="V94" s="22">
        <v>15275549.310000002</v>
      </c>
    </row>
    <row r="95" spans="2:22" x14ac:dyDescent="0.25">
      <c r="B95" s="23">
        <v>16301</v>
      </c>
      <c r="C95" s="142" t="s">
        <v>118</v>
      </c>
      <c r="D95" s="143"/>
      <c r="E95" s="24">
        <v>635725.27</v>
      </c>
      <c r="F95" s="25">
        <v>1381184.03</v>
      </c>
      <c r="G95" s="9"/>
      <c r="H95" s="24">
        <v>0</v>
      </c>
      <c r="I95" s="25">
        <v>220</v>
      </c>
      <c r="K95" s="24">
        <v>0</v>
      </c>
      <c r="L95" s="26"/>
      <c r="N95" s="24">
        <v>0</v>
      </c>
      <c r="O95" s="26">
        <v>0</v>
      </c>
      <c r="Q95" s="24">
        <v>0</v>
      </c>
      <c r="R95" s="26">
        <v>0</v>
      </c>
      <c r="S95" s="20">
        <f t="shared" si="1"/>
        <v>635725.27</v>
      </c>
      <c r="T95" s="21"/>
      <c r="V95" s="22">
        <v>3058888.98</v>
      </c>
    </row>
    <row r="96" spans="2:22" x14ac:dyDescent="0.25">
      <c r="B96" s="23">
        <v>16302</v>
      </c>
      <c r="C96" s="142" t="s">
        <v>119</v>
      </c>
      <c r="D96" s="143"/>
      <c r="E96" s="24">
        <v>0</v>
      </c>
      <c r="F96" s="26">
        <v>0</v>
      </c>
      <c r="G96" s="9"/>
      <c r="H96" s="24">
        <v>10400.040000000001</v>
      </c>
      <c r="I96" s="25">
        <v>3236.4</v>
      </c>
      <c r="K96" s="24">
        <v>6000</v>
      </c>
      <c r="L96" s="40"/>
      <c r="N96" s="24">
        <v>0</v>
      </c>
      <c r="O96" s="26">
        <v>0</v>
      </c>
      <c r="Q96" s="24">
        <v>0</v>
      </c>
      <c r="R96" s="26">
        <v>0</v>
      </c>
      <c r="S96" s="20">
        <f t="shared" si="1"/>
        <v>16400.04</v>
      </c>
      <c r="T96" s="21"/>
      <c r="V96" s="22">
        <v>15482.97</v>
      </c>
    </row>
    <row r="97" spans="2:25" x14ac:dyDescent="0.25">
      <c r="B97" s="39">
        <v>16303</v>
      </c>
      <c r="C97" s="142" t="s">
        <v>120</v>
      </c>
      <c r="D97" s="143"/>
      <c r="E97" s="24">
        <v>1274811.92</v>
      </c>
      <c r="F97" s="25">
        <v>361646.05</v>
      </c>
      <c r="G97" s="9"/>
      <c r="H97" s="24">
        <v>236300.04</v>
      </c>
      <c r="I97" s="25">
        <f>47193.19+1938.01</f>
        <v>49131.200000000004</v>
      </c>
      <c r="K97" s="24">
        <v>63999.96</v>
      </c>
      <c r="L97" s="25">
        <v>3615.61</v>
      </c>
      <c r="N97" s="24">
        <v>0</v>
      </c>
      <c r="O97" s="26">
        <v>0</v>
      </c>
      <c r="Q97" s="24">
        <v>50000.04</v>
      </c>
      <c r="R97" s="26">
        <v>0</v>
      </c>
      <c r="S97" s="20">
        <f t="shared" si="1"/>
        <v>1625111.96</v>
      </c>
      <c r="T97" s="21"/>
      <c r="V97" s="22">
        <v>1668940.64</v>
      </c>
    </row>
    <row r="98" spans="2:25" x14ac:dyDescent="0.25">
      <c r="B98" s="39">
        <v>16304</v>
      </c>
      <c r="C98" s="142" t="s">
        <v>121</v>
      </c>
      <c r="D98" s="143"/>
      <c r="E98" s="24">
        <v>0</v>
      </c>
      <c r="F98" s="25"/>
      <c r="G98" s="9"/>
      <c r="H98" s="24">
        <v>57000</v>
      </c>
      <c r="I98" s="25">
        <v>0</v>
      </c>
      <c r="K98" s="24">
        <v>67999.92</v>
      </c>
      <c r="L98" s="25">
        <v>12245</v>
      </c>
      <c r="N98" s="24">
        <v>0</v>
      </c>
      <c r="O98" s="26">
        <v>0</v>
      </c>
      <c r="Q98" s="24">
        <v>0</v>
      </c>
      <c r="R98" s="26">
        <v>0</v>
      </c>
      <c r="S98" s="20">
        <f t="shared" si="1"/>
        <v>124999.92</v>
      </c>
      <c r="T98" s="21"/>
      <c r="V98" s="22">
        <v>113449.11</v>
      </c>
    </row>
    <row r="99" spans="2:25" ht="15.75" thickBot="1" x14ac:dyDescent="0.3">
      <c r="B99" s="27">
        <v>16306</v>
      </c>
      <c r="C99" s="144" t="s">
        <v>122</v>
      </c>
      <c r="D99" s="145"/>
      <c r="E99" s="28">
        <v>837843.53</v>
      </c>
      <c r="F99" s="29">
        <v>332247.15000000002</v>
      </c>
      <c r="G99" s="9"/>
      <c r="H99" s="28">
        <v>31800</v>
      </c>
      <c r="I99" s="29">
        <v>2004</v>
      </c>
      <c r="K99" s="28">
        <v>43399.92</v>
      </c>
      <c r="L99" s="29">
        <v>1510.93</v>
      </c>
      <c r="N99" s="28">
        <v>0</v>
      </c>
      <c r="O99" s="30">
        <v>0</v>
      </c>
      <c r="Q99" s="28">
        <v>18143.63</v>
      </c>
      <c r="R99" s="30">
        <v>0</v>
      </c>
      <c r="S99" s="20">
        <f t="shared" si="1"/>
        <v>931187.08000000007</v>
      </c>
      <c r="T99" s="83">
        <f>SUM(S79:S99)</f>
        <v>60834308.430000007</v>
      </c>
      <c r="V99" s="22">
        <v>983052.4</v>
      </c>
      <c r="W99" s="84">
        <f>SUM(V79:V99)</f>
        <v>64858672.089999996</v>
      </c>
      <c r="Y99" s="32">
        <f>W99-T99</f>
        <v>4024363.659999989</v>
      </c>
    </row>
    <row r="100" spans="2:25" ht="15.75" thickBot="1" x14ac:dyDescent="0.3">
      <c r="B100"/>
      <c r="C100"/>
      <c r="D100"/>
      <c r="G100"/>
      <c r="J100"/>
      <c r="M100"/>
      <c r="P100"/>
      <c r="Q100"/>
      <c r="S100" s="20">
        <f t="shared" si="1"/>
        <v>0</v>
      </c>
      <c r="T100" s="21"/>
      <c r="V100" s="22">
        <v>0</v>
      </c>
    </row>
    <row r="101" spans="2:25" x14ac:dyDescent="0.25">
      <c r="B101" s="34">
        <v>17000</v>
      </c>
      <c r="C101" s="146" t="s">
        <v>123</v>
      </c>
      <c r="D101" s="147"/>
      <c r="E101" s="16">
        <v>2875035.51</v>
      </c>
      <c r="F101" s="17">
        <v>806216.09</v>
      </c>
      <c r="G101" s="9"/>
      <c r="H101" s="16">
        <v>12499.92</v>
      </c>
      <c r="I101" s="19"/>
      <c r="K101" s="16">
        <v>49999.92</v>
      </c>
      <c r="L101" s="17">
        <v>6540.97</v>
      </c>
      <c r="N101" s="16">
        <v>0</v>
      </c>
      <c r="O101" s="19">
        <v>0</v>
      </c>
      <c r="Q101" s="16">
        <v>0</v>
      </c>
      <c r="R101" s="19">
        <v>0</v>
      </c>
      <c r="S101" s="20">
        <f t="shared" si="1"/>
        <v>2937535.3499999996</v>
      </c>
      <c r="T101" s="21"/>
      <c r="V101" s="22">
        <v>3075732.1399999997</v>
      </c>
    </row>
    <row r="102" spans="2:25" ht="15.75" thickBot="1" x14ac:dyDescent="0.3">
      <c r="B102" s="36">
        <v>13500</v>
      </c>
      <c r="C102" s="148" t="s">
        <v>124</v>
      </c>
      <c r="D102" s="149"/>
      <c r="E102" s="28">
        <v>2457495.0299999998</v>
      </c>
      <c r="F102" s="29">
        <v>870790.44</v>
      </c>
      <c r="G102" s="9"/>
      <c r="H102" s="28">
        <v>194000.16</v>
      </c>
      <c r="I102" s="30">
        <v>146569.94</v>
      </c>
      <c r="K102" s="28">
        <v>1116000</v>
      </c>
      <c r="L102" s="31">
        <v>184848.72</v>
      </c>
      <c r="N102" s="28">
        <v>0</v>
      </c>
      <c r="O102" s="30">
        <v>0</v>
      </c>
      <c r="Q102" s="28">
        <f>280000.08</f>
        <v>280000.08</v>
      </c>
      <c r="R102" s="29">
        <v>35246.6</v>
      </c>
      <c r="S102" s="20">
        <f t="shared" si="1"/>
        <v>4047495.27</v>
      </c>
      <c r="T102" s="5">
        <f>SUM(S101:S102)</f>
        <v>6985030.6199999992</v>
      </c>
      <c r="V102" s="22">
        <v>4161445.08</v>
      </c>
      <c r="W102" s="5">
        <f>SUM(V101:V102)</f>
        <v>7237177.2199999997</v>
      </c>
      <c r="Y102" s="5">
        <f>W102-T102</f>
        <v>252146.60000000056</v>
      </c>
    </row>
    <row r="103" spans="2:25" s="21" customFormat="1" x14ac:dyDescent="0.25">
      <c r="B103" s="49"/>
      <c r="C103" s="50"/>
      <c r="D103" s="50"/>
      <c r="E103" s="51"/>
      <c r="F103" s="52"/>
      <c r="G103" s="9"/>
      <c r="H103" s="51"/>
      <c r="I103" s="51"/>
      <c r="J103" s="7"/>
      <c r="K103" s="51"/>
      <c r="L103" s="53"/>
      <c r="M103" s="7"/>
      <c r="N103" s="51"/>
      <c r="O103" s="51"/>
      <c r="P103" s="7"/>
      <c r="Q103" s="51"/>
      <c r="R103" s="52"/>
      <c r="T103" s="20"/>
    </row>
    <row r="104" spans="2:25" x14ac:dyDescent="0.25">
      <c r="G104" s="9"/>
      <c r="Q104" s="54"/>
      <c r="S104" s="47"/>
    </row>
    <row r="105" spans="2:25" ht="15.75" thickBot="1" x14ac:dyDescent="0.3">
      <c r="E105" s="55">
        <f>SUM(E4:E102)</f>
        <v>278880814.52000004</v>
      </c>
      <c r="F105" s="56">
        <f t="shared" ref="F105:R105" si="2">SUM(F4:F102)</f>
        <v>95476623.200000033</v>
      </c>
      <c r="G105" s="9"/>
      <c r="H105" s="55">
        <f t="shared" si="2"/>
        <v>12882833.040000005</v>
      </c>
      <c r="I105" s="56">
        <f t="shared" si="2"/>
        <v>4891731.1400000006</v>
      </c>
      <c r="K105" s="55">
        <f t="shared" si="2"/>
        <v>11519060.4</v>
      </c>
      <c r="L105" s="56">
        <f t="shared" si="2"/>
        <v>2062457.1700000006</v>
      </c>
      <c r="N105" s="55">
        <f t="shared" si="2"/>
        <v>17196310.919999998</v>
      </c>
      <c r="O105" s="56">
        <f t="shared" si="2"/>
        <v>4217824.76</v>
      </c>
      <c r="Q105" s="57">
        <f>SUM(Q4:Q102)</f>
        <v>2290362.02</v>
      </c>
      <c r="R105" s="56">
        <f t="shared" si="2"/>
        <v>385088.29000000004</v>
      </c>
      <c r="S105" s="58">
        <f>SUM(S4:S102)</f>
        <v>322769380.8999998</v>
      </c>
      <c r="T105" s="58">
        <f>SUM(T4:T102)</f>
        <v>322769380.89999998</v>
      </c>
      <c r="V105" s="58">
        <f>SUM(V4:V104)</f>
        <v>329423380.30000013</v>
      </c>
      <c r="W105" s="58">
        <f>SUM(W4:W104)</f>
        <v>329423380.30000001</v>
      </c>
      <c r="Y105" s="58">
        <f>SUM(Y4:Y104)</f>
        <v>6653999.399999979</v>
      </c>
    </row>
    <row r="106" spans="2:25" ht="15.75" thickTop="1" x14ac:dyDescent="0.25">
      <c r="G106" s="9"/>
      <c r="Q106" s="54"/>
    </row>
    <row r="107" spans="2:25" ht="16.5" thickBot="1" x14ac:dyDescent="0.3">
      <c r="E107" s="47"/>
      <c r="F107" s="59" t="s">
        <v>125</v>
      </c>
      <c r="G107" s="9"/>
      <c r="H107" s="60">
        <f>E105+H105+K105+N105+Q105</f>
        <v>322769380.90000004</v>
      </c>
      <c r="I107" s="59" t="s">
        <v>126</v>
      </c>
      <c r="K107" s="60">
        <f>F105+I105+L105+O105+R105</f>
        <v>107033724.56000005</v>
      </c>
      <c r="Q107" s="54"/>
      <c r="V107" s="22"/>
    </row>
    <row r="108" spans="2:25" s="21" customFormat="1" ht="12" customHeight="1" thickTop="1" x14ac:dyDescent="0.3">
      <c r="B108" s="61"/>
      <c r="C108" s="62"/>
      <c r="D108" s="62"/>
      <c r="E108" s="20"/>
      <c r="F108" s="63"/>
      <c r="G108" s="9"/>
      <c r="H108" s="64"/>
      <c r="I108" s="65"/>
      <c r="J108" s="7"/>
      <c r="K108" s="64"/>
      <c r="M108" s="7"/>
      <c r="P108" s="7"/>
      <c r="Q108" s="51"/>
    </row>
    <row r="109" spans="2:25" x14ac:dyDescent="0.25">
      <c r="F109" s="66" t="s">
        <v>127</v>
      </c>
      <c r="G109" s="9"/>
      <c r="I109" s="66" t="s">
        <v>128</v>
      </c>
      <c r="Q109" s="54"/>
    </row>
    <row r="110" spans="2:25" x14ac:dyDescent="0.25">
      <c r="G110" s="9"/>
      <c r="H110" s="47"/>
      <c r="K110" s="47"/>
      <c r="Q110" s="54"/>
    </row>
    <row r="111" spans="2:25" x14ac:dyDescent="0.25">
      <c r="H111" s="47"/>
      <c r="Q111" s="54"/>
    </row>
    <row r="112" spans="2:25" x14ac:dyDescent="0.25">
      <c r="H112" s="47"/>
      <c r="Q112" s="54"/>
    </row>
    <row r="113" spans="2:17" x14ac:dyDescent="0.25">
      <c r="Q113" s="54"/>
    </row>
    <row r="114" spans="2:17" x14ac:dyDescent="0.25">
      <c r="Q114" s="54"/>
    </row>
    <row r="115" spans="2:17" x14ac:dyDescent="0.25">
      <c r="Q115" s="54"/>
    </row>
    <row r="116" spans="2:17" x14ac:dyDescent="0.25">
      <c r="B116" s="67"/>
      <c r="E116" s="67"/>
      <c r="F116" s="67"/>
      <c r="G116" s="9"/>
      <c r="H116" s="67"/>
      <c r="I116" s="67"/>
      <c r="Q116" s="54"/>
    </row>
    <row r="117" spans="2:17" x14ac:dyDescent="0.25">
      <c r="B117" s="68"/>
      <c r="C117" s="69"/>
      <c r="D117" s="69"/>
      <c r="E117" s="47"/>
      <c r="F117" s="47"/>
      <c r="G117" s="51"/>
      <c r="H117" s="47"/>
      <c r="I117" s="47"/>
      <c r="Q117" s="54"/>
    </row>
    <row r="118" spans="2:17" x14ac:dyDescent="0.25">
      <c r="B118" s="68"/>
      <c r="C118" s="69"/>
      <c r="D118" s="69"/>
      <c r="E118" s="47"/>
      <c r="H118" s="47"/>
      <c r="I118" s="47"/>
      <c r="Q118" s="54"/>
    </row>
    <row r="119" spans="2:17" x14ac:dyDescent="0.25">
      <c r="B119" s="68"/>
      <c r="C119" s="69"/>
      <c r="D119" s="69"/>
      <c r="E119" s="47"/>
      <c r="H119" s="47"/>
      <c r="I119" s="47"/>
      <c r="Q119" s="54"/>
    </row>
    <row r="120" spans="2:17" x14ac:dyDescent="0.25">
      <c r="B120" s="68"/>
      <c r="C120" s="69"/>
      <c r="D120" s="69"/>
      <c r="E120" s="47"/>
      <c r="H120" s="47"/>
      <c r="I120" s="47"/>
      <c r="Q120" s="54"/>
    </row>
    <row r="121" spans="2:17" x14ac:dyDescent="0.25">
      <c r="B121" s="68"/>
      <c r="C121" s="69"/>
      <c r="D121" s="69"/>
      <c r="E121" s="47"/>
      <c r="H121" s="47"/>
      <c r="I121" s="47"/>
      <c r="Q121" s="54"/>
    </row>
    <row r="122" spans="2:17" x14ac:dyDescent="0.25">
      <c r="Q122" s="54"/>
    </row>
    <row r="123" spans="2:17" x14ac:dyDescent="0.25">
      <c r="B123" s="70"/>
      <c r="C123" s="69"/>
      <c r="D123" s="69"/>
      <c r="E123" s="71"/>
      <c r="F123" s="71"/>
      <c r="G123" s="72"/>
      <c r="H123" s="71"/>
      <c r="I123" s="71"/>
      <c r="J123" s="72"/>
      <c r="M123" s="72"/>
      <c r="Q123" s="54"/>
    </row>
    <row r="124" spans="2:17" x14ac:dyDescent="0.25">
      <c r="Q124" s="54"/>
    </row>
    <row r="125" spans="2:17" x14ac:dyDescent="0.25">
      <c r="Q125" s="54"/>
    </row>
    <row r="126" spans="2:17" x14ac:dyDescent="0.25">
      <c r="Q126" s="54"/>
    </row>
  </sheetData>
  <mergeCells count="102">
    <mergeCell ref="B2:B3"/>
    <mergeCell ref="C2:D3"/>
    <mergeCell ref="E2:F2"/>
    <mergeCell ref="H2:I2"/>
    <mergeCell ref="K2:L2"/>
    <mergeCell ref="N2:O2"/>
    <mergeCell ref="C8:D8"/>
    <mergeCell ref="C9:D9"/>
    <mergeCell ref="C11:D11"/>
    <mergeCell ref="C12:D12"/>
    <mergeCell ref="C13:D13"/>
    <mergeCell ref="C14:D14"/>
    <mergeCell ref="Q2:R2"/>
    <mergeCell ref="S3:T3"/>
    <mergeCell ref="V3:W3"/>
    <mergeCell ref="C4:D4"/>
    <mergeCell ref="C5:D5"/>
    <mergeCell ref="C6:D6"/>
    <mergeCell ref="C22:D22"/>
    <mergeCell ref="C24:D24"/>
    <mergeCell ref="C25:D25"/>
    <mergeCell ref="C26:D26"/>
    <mergeCell ref="C27:D27"/>
    <mergeCell ref="C28:D28"/>
    <mergeCell ref="C15:D15"/>
    <mergeCell ref="C16:D16"/>
    <mergeCell ref="C17:D17"/>
    <mergeCell ref="C18:D18"/>
    <mergeCell ref="C19:D19"/>
    <mergeCell ref="C20:D20"/>
    <mergeCell ref="C35:D35"/>
    <mergeCell ref="C36:D36"/>
    <mergeCell ref="C37:D37"/>
    <mergeCell ref="C38:D38"/>
    <mergeCell ref="C39:D39"/>
    <mergeCell ref="C40:D40"/>
    <mergeCell ref="C29:D29"/>
    <mergeCell ref="C30:D30"/>
    <mergeCell ref="C31:D31"/>
    <mergeCell ref="C32:D32"/>
    <mergeCell ref="C33:D33"/>
    <mergeCell ref="C34:D34"/>
    <mergeCell ref="C47:D47"/>
    <mergeCell ref="C48:D48"/>
    <mergeCell ref="C49:D49"/>
    <mergeCell ref="C50:D50"/>
    <mergeCell ref="C51:D51"/>
    <mergeCell ref="C52:D52"/>
    <mergeCell ref="C41:D41"/>
    <mergeCell ref="C42:D42"/>
    <mergeCell ref="C43:D43"/>
    <mergeCell ref="C44:D44"/>
    <mergeCell ref="C45:D45"/>
    <mergeCell ref="C46:D46"/>
    <mergeCell ref="C59:D59"/>
    <mergeCell ref="C60:D60"/>
    <mergeCell ref="C61:D61"/>
    <mergeCell ref="C62:D62"/>
    <mergeCell ref="C63:D63"/>
    <mergeCell ref="C64:D64"/>
    <mergeCell ref="C53:D53"/>
    <mergeCell ref="C54:D54"/>
    <mergeCell ref="C55:D55"/>
    <mergeCell ref="C56:D56"/>
    <mergeCell ref="C57:D57"/>
    <mergeCell ref="C58:D58"/>
    <mergeCell ref="C71:D71"/>
    <mergeCell ref="C72:D72"/>
    <mergeCell ref="C73:D73"/>
    <mergeCell ref="C74:D74"/>
    <mergeCell ref="C75:D75"/>
    <mergeCell ref="C76:D76"/>
    <mergeCell ref="C65:D65"/>
    <mergeCell ref="C66:D66"/>
    <mergeCell ref="C67:D67"/>
    <mergeCell ref="C68:D68"/>
    <mergeCell ref="C69:D69"/>
    <mergeCell ref="C70:D70"/>
    <mergeCell ref="C84:D84"/>
    <mergeCell ref="C85:D85"/>
    <mergeCell ref="C86:D86"/>
    <mergeCell ref="C87:D87"/>
    <mergeCell ref="C88:D88"/>
    <mergeCell ref="C89:D89"/>
    <mergeCell ref="C77:D77"/>
    <mergeCell ref="C79:D79"/>
    <mergeCell ref="C80:D80"/>
    <mergeCell ref="C81:D81"/>
    <mergeCell ref="C82:D82"/>
    <mergeCell ref="C83:D83"/>
    <mergeCell ref="C96:D96"/>
    <mergeCell ref="C97:D97"/>
    <mergeCell ref="C98:D98"/>
    <mergeCell ref="C99:D99"/>
    <mergeCell ref="C101:D101"/>
    <mergeCell ref="C102:D102"/>
    <mergeCell ref="C90:D90"/>
    <mergeCell ref="C91:D91"/>
    <mergeCell ref="C92:D92"/>
    <mergeCell ref="C93:D93"/>
    <mergeCell ref="C94:D94"/>
    <mergeCell ref="C95:D9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DICIEMBRE19</vt:lpstr>
      <vt:lpstr>PT. AGOSTO</vt:lpstr>
      <vt:lpstr>P.T.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cgloria</cp:lastModifiedBy>
  <cp:lastPrinted>2020-03-06T19:21:24Z</cp:lastPrinted>
  <dcterms:created xsi:type="dcterms:W3CDTF">2014-10-31T16:07:15Z</dcterms:created>
  <dcterms:modified xsi:type="dcterms:W3CDTF">2020-03-11T21:10:08Z</dcterms:modified>
</cp:coreProperties>
</file>