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0" yWindow="0" windowWidth="15360" windowHeight="7155" tabRatio="885"/>
  </bookViews>
  <sheets>
    <sheet name="MAESTRO" sheetId="1" r:id="rId1"/>
    <sheet name="Partidas" sheetId="52" r:id="rId2"/>
    <sheet name="OPD'S" sheetId="24" r:id="rId3"/>
    <sheet name="Fe de Eratas" sheetId="53" r:id="rId4"/>
  </sheet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2" i="52"/>
  <c r="I27" i="1"/>
  <c r="D5" i="24"/>
  <c r="I10" i="1"/>
  <c r="F7"/>
  <c r="I7"/>
  <c r="I12"/>
  <c r="I13"/>
  <c r="I14"/>
  <c r="I15"/>
  <c r="I16"/>
  <c r="F17"/>
  <c r="I17"/>
  <c r="I20"/>
  <c r="F21"/>
  <c r="I21"/>
  <c r="I22"/>
  <c r="I23"/>
  <c r="I24"/>
  <c r="F25"/>
  <c r="I25"/>
  <c r="F170" i="52"/>
  <c r="F69"/>
  <c r="E170"/>
  <c r="G170"/>
  <c r="F119"/>
  <c r="F122"/>
  <c r="G165"/>
  <c r="G5"/>
  <c r="G6"/>
  <c r="H8" i="1"/>
  <c r="H9"/>
  <c r="H10"/>
  <c r="H11"/>
  <c r="H12"/>
  <c r="H13"/>
  <c r="H14"/>
  <c r="H15"/>
  <c r="H16"/>
  <c r="H18"/>
  <c r="H19"/>
  <c r="H20"/>
  <c r="H22"/>
  <c r="H23"/>
  <c r="H24"/>
  <c r="H26"/>
  <c r="H27"/>
  <c r="H7"/>
  <c r="G15"/>
  <c r="G10"/>
  <c r="G11"/>
  <c r="G12"/>
  <c r="G13"/>
  <c r="G16"/>
  <c r="G20"/>
  <c r="G22"/>
  <c r="G23"/>
  <c r="G24"/>
  <c r="G27"/>
  <c r="G7"/>
  <c r="G17"/>
  <c r="H25"/>
  <c r="G25"/>
  <c r="G21"/>
  <c r="H21"/>
  <c r="H17"/>
  <c r="D8" i="24"/>
  <c r="E8"/>
  <c r="C9"/>
  <c r="D7"/>
  <c r="E7"/>
  <c r="D6"/>
  <c r="E6"/>
  <c r="E5"/>
  <c r="D9"/>
  <c r="E9"/>
  <c r="F128" i="52"/>
  <c r="F109"/>
  <c r="F162"/>
  <c r="F161"/>
  <c r="F129"/>
  <c r="F85"/>
  <c r="G85"/>
  <c r="F33"/>
  <c r="F21"/>
  <c r="G21"/>
  <c r="G7"/>
  <c r="G8"/>
  <c r="G9"/>
  <c r="G10"/>
  <c r="G11"/>
  <c r="G12"/>
  <c r="G13"/>
  <c r="G14"/>
  <c r="G15"/>
  <c r="G16"/>
  <c r="G17"/>
  <c r="G19"/>
  <c r="G20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9"/>
  <c r="G120"/>
  <c r="G121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6"/>
  <c r="G168"/>
  <c r="G169"/>
  <c r="F18"/>
  <c r="G18"/>
  <c r="D170"/>
  <c r="C170"/>
</calcChain>
</file>

<file path=xl/sharedStrings.xml><?xml version="1.0" encoding="utf-8"?>
<sst xmlns="http://schemas.openxmlformats.org/spreadsheetml/2006/main" count="417" uniqueCount="372">
  <si>
    <t>Presupuesto 2016</t>
  </si>
  <si>
    <t>Dietas</t>
  </si>
  <si>
    <t>Sueldos base al personal permanente</t>
  </si>
  <si>
    <t>Honorarios asimilables a salarios</t>
  </si>
  <si>
    <t>Sueldos base al personal eventual</t>
  </si>
  <si>
    <t>Primas de vacaciones, dominical y gratificación de fin de año</t>
  </si>
  <si>
    <t>Horas extraordinarias</t>
  </si>
  <si>
    <t>Aportaciones de seguridad social</t>
  </si>
  <si>
    <t>Aportaciones a fondos de vivienda</t>
  </si>
  <si>
    <t>Aportaciones al sistema para el retiro</t>
  </si>
  <si>
    <t>Aportaciones para seguros</t>
  </si>
  <si>
    <t>Indemnizaciones</t>
  </si>
  <si>
    <t>Prestaciones contractuales</t>
  </si>
  <si>
    <t>Estímulos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</si>
  <si>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</si>
  <si>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</si>
  <si>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</si>
  <si>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</si>
  <si>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</si>
  <si>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</si>
  <si>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</si>
  <si>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Productos alimenticios para personas</t>
  </si>
  <si>
    <t>Productos alimenticios para animales</t>
  </si>
  <si>
    <t>Utensilios para el servicio de alimentación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</si>
  <si>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</si>
  <si>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</si>
  <si>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</si>
  <si>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</si>
  <si>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</si>
  <si>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</si>
  <si>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</si>
  <si>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</si>
  <si>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</si>
  <si>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</si>
  <si>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</si>
  <si>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</si>
  <si>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</si>
  <si>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</si>
  <si>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</si>
  <si>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</si>
  <si>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</si>
  <si>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</si>
  <si>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</si>
  <si>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</si>
  <si>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</si>
  <si>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</si>
  <si>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</si>
  <si>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</si>
  <si>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</si>
  <si>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</si>
  <si>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</si>
  <si>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</si>
  <si>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 y equipo de administración, educacional y recreativo</t>
  </si>
  <si>
    <t>Refacciones y accesorios menores de equipo de cómputo y tecnologías de la información</t>
  </si>
  <si>
    <t>Refacciones y accesorios menores de equipo de transporte</t>
  </si>
  <si>
    <t>Refacciones y accesorios menores de maquinaria y otros equipos</t>
  </si>
  <si>
    <t>Energía eléctrica</t>
  </si>
  <si>
    <t xml:space="preserve">Gas </t>
  </si>
  <si>
    <t>Agua</t>
  </si>
  <si>
    <t>Telefonía tradicional</t>
  </si>
  <si>
    <t>Telefonía celular</t>
  </si>
  <si>
    <t>Servicios de telecomunicaciones y satélites</t>
  </si>
  <si>
    <t>Servicios de acceso de Internet, redes y procedimiento de información</t>
  </si>
  <si>
    <t>Servicios postales y telegráficos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</si>
  <si>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</si>
  <si>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</si>
  <si>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</si>
  <si>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</si>
  <si>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</si>
  <si>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</si>
  <si>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</si>
  <si>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</si>
  <si>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</si>
  <si>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</si>
  <si>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</si>
  <si>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</si>
  <si>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fotocopiado e impresión</t>
  </si>
  <si>
    <t>Servicios de protección y seguridad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</si>
  <si>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</si>
  <si>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</si>
  <si>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</si>
  <si>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</si>
  <si>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</si>
  <si>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</si>
  <si>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</si>
  <si>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</si>
  <si>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</si>
  <si>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</si>
  <si>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</si>
  <si>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</si>
  <si>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</si>
  <si>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</si>
  <si>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</si>
  <si>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</si>
  <si>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Servicios de creatividad, preproducción y producción de publicidad, excepto Internet</t>
  </si>
  <si>
    <t>Servicios de revelado de  fotografías</t>
  </si>
  <si>
    <t>Servicio de creación y difusión de contenido exclusivamente a  través de Internet</t>
  </si>
  <si>
    <t>Otros servicios de información</t>
  </si>
  <si>
    <t>Pasajes aéreos</t>
  </si>
  <si>
    <t>Pasajes terrestres</t>
  </si>
  <si>
    <t>Viáticos en el país</t>
  </si>
  <si>
    <t xml:space="preserve">Viáticos en el extranjero </t>
  </si>
  <si>
    <t>Servicios integrales de traslado y viáticos</t>
  </si>
  <si>
    <t>Otros servicios de traslado y hospedaje</t>
  </si>
  <si>
    <t>Gastos de ceremonial</t>
  </si>
  <si>
    <t>Gastos de orden  social y cultural</t>
  </si>
  <si>
    <t>Congresos y convenciones</t>
  </si>
  <si>
    <t>Exposiciones</t>
  </si>
  <si>
    <t>Servicios funerarios y de cementerios</t>
  </si>
  <si>
    <t>Impuestos y derechos</t>
  </si>
  <si>
    <t>Sentencias y resoluciones por autoridad competente</t>
  </si>
  <si>
    <t>Penas, multas, accesorios y actualizaciones</t>
  </si>
  <si>
    <t>Otros gastos por responsabilidades</t>
  </si>
  <si>
    <t>Transferencias internas otorgadas a fideicomisos públicos empresariales y no financieros</t>
  </si>
  <si>
    <t>Transferencias otorgadas a entidades paraestatales no empresariales y no financieras</t>
  </si>
  <si>
    <t>Transferencias otorgadas a entidades federativas y municipios</t>
  </si>
  <si>
    <t>Subsidios a la producción</t>
  </si>
  <si>
    <t xml:space="preserve">Ayudas sociales a personas </t>
  </si>
  <si>
    <t>Becas y otras ayudas para programas de capacitación</t>
  </si>
  <si>
    <t>Ayudas sociales a instituciones de enseñanza</t>
  </si>
  <si>
    <t>Ayudas sociales a instituciones sin fines de lucro</t>
  </si>
  <si>
    <t>Ayudas por desastres naturales y otros siniestros</t>
  </si>
  <si>
    <t>Transferencias a fideicomisos del Poder Ejecutivo</t>
  </si>
  <si>
    <t>Donativos a Instituciones sin fines de Lucro</t>
  </si>
  <si>
    <t>Donativos a Fideicomisos Estatales</t>
  </si>
  <si>
    <t>Donativos Internacionales</t>
  </si>
  <si>
    <t>Transferencias para organismos internacionales</t>
  </si>
  <si>
    <t xml:space="preserve">Muebles de oficina y estantería </t>
  </si>
  <si>
    <t>Muebles, excepto de oficina y estantería</t>
  </si>
  <si>
    <t>Equipo de cómputo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</si>
  <si>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</si>
  <si>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</si>
  <si>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</si>
  <si>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</si>
  <si>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 xml:space="preserve">Otro mobiliario y equipo educacional y recreativo </t>
  </si>
  <si>
    <t>Equipo médico y de laboratorio</t>
  </si>
  <si>
    <t>Instrumental médico y laboratorio</t>
  </si>
  <si>
    <t>Automóviles y camiones</t>
  </si>
  <si>
    <t>Carrocerías  y remolques</t>
  </si>
  <si>
    <t>Otros equipo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</si>
  <si>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</si>
  <si>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</si>
  <si>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</si>
  <si>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</si>
  <si>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</si>
  <si>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</si>
  <si>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</si>
  <si>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Herramientas y máquinas-herramienta</t>
  </si>
  <si>
    <t>Otros equipos</t>
  </si>
  <si>
    <t>Árboles y plantas</t>
  </si>
  <si>
    <t>Terrenos</t>
  </si>
  <si>
    <t>Otros bienes inmuebles</t>
  </si>
  <si>
    <t>Software</t>
  </si>
  <si>
    <t>Licencias informáticas e intelectuales</t>
  </si>
  <si>
    <t>Edificación habitacional</t>
  </si>
  <si>
    <t>Edificación no  habitacional</t>
  </si>
  <si>
    <t>Construcción de obras para el abastecimiento de agua, petróleo, gas, electricidad y telecomunicaciones</t>
  </si>
  <si>
    <t>División de terrenos y construcción de obras de urbanización</t>
  </si>
  <si>
    <t>Instalaciones y equipamiento en construcciones</t>
  </si>
  <si>
    <t>Edificación no habitacional</t>
  </si>
  <si>
    <t>Amortización de la deuda interna con instituciones de crédito</t>
  </si>
  <si>
    <t>Intereses de la deuda interna con instituciones  de crédito</t>
  </si>
  <si>
    <t>Gastos de la deuda pública interna</t>
  </si>
  <si>
    <t>Costos por cobertura de la deuda pública interna</t>
  </si>
  <si>
    <t>ADEFAS</t>
  </si>
  <si>
    <t>Tesorería Municipal</t>
  </si>
  <si>
    <t xml:space="preserve">GASTO NO PROGRAMABLE </t>
  </si>
  <si>
    <t>OPD´S</t>
  </si>
  <si>
    <t>DEUDA AMORTIZACIÓN DE CAPITAL</t>
  </si>
  <si>
    <t>DEUDA INTERESES</t>
  </si>
  <si>
    <t>DEUDA GASTOS</t>
  </si>
  <si>
    <t>DEUDA SEGURO POR COBERTURA</t>
  </si>
  <si>
    <t xml:space="preserve">DIETA DE REGIDORES </t>
  </si>
  <si>
    <t>SUB-TOTAL</t>
  </si>
  <si>
    <t xml:space="preserve">GASTO PROGRAMABLE </t>
  </si>
  <si>
    <t>PROGRAMAS PRESUPUESTARIOS DE EQUIPAMIENTO, URBANIZACIÓN Y OBRA PÚBLICA _1</t>
  </si>
  <si>
    <t>PROGRAMAS PRESUPUESTARIOS GENERALES</t>
  </si>
  <si>
    <t xml:space="preserve">TOTAL </t>
  </si>
  <si>
    <t>Municipio de Zapopan, Jalisco</t>
  </si>
  <si>
    <t>OPD INSTITUTO DE LA MUJER</t>
  </si>
  <si>
    <t>TOTAL</t>
  </si>
  <si>
    <t>PROGRAMAS PRESUPUESTARIOS FORTASEG</t>
  </si>
  <si>
    <t>PROGRAMAS PRESUPUESTARIOS DE FISIM</t>
  </si>
  <si>
    <t>OPD SALUD</t>
  </si>
  <si>
    <t>OPD COMUDE</t>
  </si>
  <si>
    <t>OPD DIF</t>
  </si>
  <si>
    <t>PARTIDA</t>
  </si>
  <si>
    <t>DESCRIPCIÓN PARTIDA</t>
  </si>
  <si>
    <t>Presupuesto 2017</t>
  </si>
  <si>
    <t>MUNICIPIO DE ZAPOPAN, JALISCO.
TESORERIA MUNICIPAL
PRESUPUESTO DE EGRESOS 2017</t>
  </si>
  <si>
    <t>Presupuesto de Egresos para el Ejercicio Fiscal 2017</t>
  </si>
  <si>
    <t>OPD'S</t>
  </si>
  <si>
    <t xml:space="preserve">Techo Presupuestal </t>
  </si>
  <si>
    <t>Presupuesto 2017 Inicial</t>
  </si>
  <si>
    <t>2017 Inicial</t>
  </si>
  <si>
    <t>Presupuesto 2017 1ra Mod.</t>
  </si>
  <si>
    <t>Presupuesto 2017 2da Mod.</t>
  </si>
  <si>
    <t>2017 1ra Mod</t>
  </si>
  <si>
    <t>2017 2da Mod</t>
  </si>
  <si>
    <t>ORIGINAL</t>
  </si>
  <si>
    <t>1RA MODIF</t>
  </si>
  <si>
    <t>PROPUESTA 1RA MODIF</t>
  </si>
  <si>
    <t>PROPUESTA 2DA MODIF</t>
  </si>
  <si>
    <t>2DA MODIF</t>
  </si>
  <si>
    <t>FORTAMUN_2</t>
  </si>
  <si>
    <t>111</t>
  </si>
  <si>
    <t>113</t>
  </si>
  <si>
    <t>121</t>
  </si>
  <si>
    <t>122</t>
  </si>
  <si>
    <t>132</t>
  </si>
  <si>
    <t>133</t>
  </si>
  <si>
    <t>141</t>
  </si>
  <si>
    <t>142</t>
  </si>
  <si>
    <t>143</t>
  </si>
  <si>
    <t>144</t>
  </si>
  <si>
    <t>152</t>
  </si>
  <si>
    <t>154</t>
  </si>
  <si>
    <t>171</t>
  </si>
  <si>
    <t>211</t>
  </si>
  <si>
    <t>212</t>
  </si>
  <si>
    <t>213</t>
  </si>
  <si>
    <t>214</t>
  </si>
  <si>
    <t>215</t>
  </si>
  <si>
    <t>216</t>
  </si>
  <si>
    <t>217</t>
  </si>
  <si>
    <t>221</t>
  </si>
  <si>
    <t>222</t>
  </si>
  <si>
    <t>223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</si>
  <si>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</si>
  <si>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</si>
  <si>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</si>
  <si>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</si>
  <si>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</si>
  <si>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</si>
  <si>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</si>
  <si>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</si>
  <si>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</si>
  <si>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251</t>
  </si>
  <si>
    <t>252</t>
  </si>
  <si>
    <t>253</t>
  </si>
  <si>
    <t>254</t>
  </si>
  <si>
    <t>255</t>
  </si>
  <si>
    <t>256</t>
  </si>
  <si>
    <t>259</t>
  </si>
  <si>
    <t>261</t>
  </si>
  <si>
    <t>262</t>
  </si>
  <si>
    <t>271</t>
  </si>
  <si>
    <t>272</t>
  </si>
  <si>
    <t>273</t>
  </si>
  <si>
    <t>274</t>
  </si>
  <si>
    <t>275</t>
  </si>
  <si>
    <t>281</t>
  </si>
  <si>
    <t>282</t>
  </si>
  <si>
    <t>283</t>
  </si>
  <si>
    <t>291</t>
  </si>
  <si>
    <t>292</t>
  </si>
  <si>
    <t>293</t>
  </si>
  <si>
    <t>294</t>
  </si>
  <si>
    <t>296</t>
  </si>
  <si>
    <t>298</t>
  </si>
  <si>
    <t>311</t>
  </si>
  <si>
    <t>312</t>
  </si>
  <si>
    <t>313</t>
  </si>
  <si>
    <t>314</t>
  </si>
  <si>
    <t>315</t>
  </si>
  <si>
    <t>316</t>
  </si>
  <si>
    <t>317</t>
  </si>
  <si>
    <t>318</t>
  </si>
  <si>
    <t>322</t>
  </si>
  <si>
    <t>323</t>
  </si>
  <si>
    <t>324</t>
  </si>
  <si>
    <t>325</t>
  </si>
  <si>
    <t>326</t>
  </si>
  <si>
    <t>327</t>
  </si>
  <si>
    <t>329</t>
  </si>
  <si>
    <t>331</t>
  </si>
  <si>
    <t>332</t>
  </si>
  <si>
    <t>333</t>
  </si>
  <si>
    <t>334</t>
  </si>
  <si>
    <t>335</t>
  </si>
  <si>
    <t>336</t>
  </si>
  <si>
    <t>337</t>
  </si>
  <si>
    <t>339</t>
  </si>
  <si>
    <t>341</t>
  </si>
  <si>
    <t>342</t>
  </si>
  <si>
    <t>343</t>
  </si>
  <si>
    <t>344</t>
  </si>
  <si>
    <t>345</t>
  </si>
  <si>
    <t>346</t>
  </si>
  <si>
    <t>347</t>
  </si>
  <si>
    <t>351</t>
  </si>
  <si>
    <t>352</t>
  </si>
  <si>
    <t>353</t>
  </si>
  <si>
    <t>355</t>
  </si>
  <si>
    <t>357</t>
  </si>
  <si>
    <t>358</t>
  </si>
  <si>
    <t>359</t>
  </si>
  <si>
    <t>361</t>
  </si>
  <si>
    <t>363</t>
  </si>
  <si>
    <t>364</t>
  </si>
  <si>
    <t>366</t>
  </si>
  <si>
    <t>369</t>
  </si>
  <si>
    <t>371</t>
  </si>
  <si>
    <t>372</t>
  </si>
  <si>
    <t>375</t>
  </si>
  <si>
    <t>376</t>
  </si>
  <si>
    <t>378</t>
  </si>
  <si>
    <t>379</t>
  </si>
  <si>
    <t>381</t>
  </si>
  <si>
    <t>382</t>
  </si>
  <si>
    <t>383</t>
  </si>
  <si>
    <t>384</t>
  </si>
  <si>
    <t>391</t>
  </si>
  <si>
    <t>392</t>
  </si>
  <si>
    <t>394</t>
  </si>
  <si>
    <t>395</t>
  </si>
  <si>
    <t>396</t>
  </si>
  <si>
    <t>417</t>
  </si>
  <si>
    <t>421</t>
  </si>
  <si>
    <t>424</t>
  </si>
  <si>
    <t>431</t>
  </si>
  <si>
    <t>441</t>
  </si>
  <si>
    <t>442</t>
  </si>
  <si>
    <t>443</t>
  </si>
  <si>
    <t>445</t>
  </si>
  <si>
    <t>448</t>
  </si>
  <si>
    <t>461</t>
  </si>
  <si>
    <t>481</t>
  </si>
  <si>
    <t>484</t>
  </si>
  <si>
    <t>485</t>
  </si>
  <si>
    <t>492</t>
  </si>
  <si>
    <t>511</t>
  </si>
  <si>
    <t>512</t>
  </si>
  <si>
    <t>515</t>
  </si>
  <si>
    <t>519</t>
  </si>
  <si>
    <t>521</t>
  </si>
  <si>
    <t>522</t>
  </si>
  <si>
    <t>523</t>
  </si>
  <si>
    <t>529</t>
  </si>
  <si>
    <t>531</t>
  </si>
  <si>
    <t>532</t>
  </si>
  <si>
    <t>541</t>
  </si>
  <si>
    <t>542</t>
  </si>
  <si>
    <t>549</t>
  </si>
  <si>
    <t>551</t>
  </si>
  <si>
    <t>561</t>
  </si>
  <si>
    <t>562</t>
  </si>
  <si>
    <t>563</t>
  </si>
  <si>
    <t>564</t>
  </si>
  <si>
    <t>565</t>
  </si>
  <si>
    <t>566</t>
  </si>
  <si>
    <t>567</t>
  </si>
  <si>
    <t>569</t>
  </si>
  <si>
    <t>578</t>
  </si>
  <si>
    <t>581</t>
  </si>
  <si>
    <t>589</t>
  </si>
  <si>
    <t>591</t>
  </si>
  <si>
    <t>597</t>
  </si>
  <si>
    <t>611</t>
  </si>
  <si>
    <t>612</t>
  </si>
  <si>
    <t>613</t>
  </si>
  <si>
    <t>614</t>
  </si>
  <si>
    <t>622</t>
  </si>
  <si>
    <t>627</t>
  </si>
  <si>
    <t>911</t>
  </si>
  <si>
    <t>921</t>
  </si>
  <si>
    <t>941</t>
  </si>
  <si>
    <t>951</t>
  </si>
  <si>
    <t>991</t>
  </si>
  <si>
    <t>Variación</t>
  </si>
  <si>
    <t>Dice</t>
  </si>
  <si>
    <t>Debe Decir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</si>
</sst>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_-&quot;$&quot;* #,##0_-;\-&quot;$&quot;* #,##0_-;_-&quot;$&quot;* &quot;-&quot;??_-;_-@"/>
    <numFmt numFmtId="168" formatCode="_(&quot;$&quot;* #,##0_);_(&quot;$&quot;* \(#,##0\);_(&quot;$&quot;* &quot;-&quot;??_);_(@_)"/>
    <numFmt numFmtId="169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Arial"/>
      <family val="2"/>
    </font>
    <font>
      <b/>
      <i/>
      <sz val="12"/>
      <color theme="1"/>
      <name val="Cambria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10" fontId="3" fillId="0" borderId="0" xfId="0" applyNumberFormat="1" applyFont="1" applyAlignment="1">
      <alignment horizontal="center"/>
    </xf>
    <xf numFmtId="3" fontId="3" fillId="0" borderId="0" xfId="0" applyNumberFormat="1" applyFont="1"/>
    <xf numFmtId="168" fontId="3" fillId="0" borderId="0" xfId="0" applyNumberFormat="1" applyFont="1"/>
    <xf numFmtId="165" fontId="0" fillId="0" borderId="0" xfId="4" applyFont="1"/>
    <xf numFmtId="0" fontId="0" fillId="0" borderId="10" xfId="0" applyBorder="1" applyAlignment="1">
      <alignment horizontal="left" indent="3"/>
    </xf>
    <xf numFmtId="0" fontId="0" fillId="0" borderId="12" xfId="0" applyBorder="1" applyAlignment="1">
      <alignment horizontal="left" indent="3"/>
    </xf>
    <xf numFmtId="0" fontId="2" fillId="4" borderId="2" xfId="0" applyFont="1" applyFill="1" applyBorder="1" applyAlignment="1">
      <alignment horizontal="right" indent="3"/>
    </xf>
    <xf numFmtId="0" fontId="0" fillId="0" borderId="13" xfId="0" applyBorder="1" applyAlignment="1">
      <alignment horizontal="left" indent="3"/>
    </xf>
    <xf numFmtId="0" fontId="2" fillId="4" borderId="2" xfId="0" applyFont="1" applyFill="1" applyBorder="1" applyAlignment="1">
      <alignment horizontal="center"/>
    </xf>
    <xf numFmtId="0" fontId="0" fillId="0" borderId="0" xfId="0"/>
    <xf numFmtId="0" fontId="3" fillId="0" borderId="0" xfId="0" applyFont="1" applyAlignment="1">
      <alignment wrapText="1"/>
    </xf>
    <xf numFmtId="0" fontId="3" fillId="0" borderId="18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20" xfId="0" applyFont="1" applyBorder="1" applyAlignment="1">
      <alignment wrapText="1"/>
    </xf>
    <xf numFmtId="4" fontId="3" fillId="0" borderId="10" xfId="1" applyNumberFormat="1" applyFont="1" applyBorder="1" applyAlignment="1">
      <alignment vertical="center"/>
    </xf>
    <xf numFmtId="4" fontId="3" fillId="0" borderId="13" xfId="1" applyNumberFormat="1" applyFont="1" applyBorder="1" applyAlignment="1">
      <alignment vertical="center"/>
    </xf>
    <xf numFmtId="4" fontId="3" fillId="0" borderId="15" xfId="1" applyNumberFormat="1" applyFont="1" applyBorder="1" applyAlignment="1">
      <alignment vertical="center"/>
    </xf>
    <xf numFmtId="4" fontId="3" fillId="0" borderId="16" xfId="1" applyNumberFormat="1" applyFont="1" applyBorder="1" applyAlignment="1">
      <alignment vertical="center"/>
    </xf>
    <xf numFmtId="166" fontId="6" fillId="2" borderId="6" xfId="0" applyNumberFormat="1" applyFont="1" applyFill="1" applyBorder="1" applyAlignment="1">
      <alignment horizontal="center" wrapText="1"/>
    </xf>
    <xf numFmtId="166" fontId="6" fillId="2" borderId="1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" fontId="6" fillId="2" borderId="2" xfId="0" applyNumberFormat="1" applyFont="1" applyFill="1" applyBorder="1"/>
    <xf numFmtId="0" fontId="3" fillId="0" borderId="19" xfId="0" applyFont="1" applyBorder="1" applyAlignment="1">
      <alignment wrapText="1"/>
    </xf>
    <xf numFmtId="4" fontId="3" fillId="0" borderId="12" xfId="1" applyNumberFormat="1" applyFont="1" applyBorder="1" applyAlignment="1">
      <alignment vertical="center"/>
    </xf>
    <xf numFmtId="4" fontId="3" fillId="0" borderId="17" xfId="1" applyNumberFormat="1" applyFont="1" applyBorder="1" applyAlignment="1">
      <alignment vertical="center"/>
    </xf>
    <xf numFmtId="0" fontId="7" fillId="3" borderId="1" xfId="0" applyFont="1" applyFill="1" applyBorder="1" applyAlignment="1">
      <alignment wrapText="1"/>
    </xf>
    <xf numFmtId="4" fontId="7" fillId="3" borderId="2" xfId="1" applyNumberFormat="1" applyFont="1" applyFill="1" applyBorder="1" applyAlignment="1">
      <alignment vertical="center"/>
    </xf>
    <xf numFmtId="4" fontId="7" fillId="3" borderId="3" xfId="1" applyNumberFormat="1" applyFont="1" applyFill="1" applyBorder="1" applyAlignment="1">
      <alignment vertical="center"/>
    </xf>
    <xf numFmtId="1" fontId="6" fillId="2" borderId="2" xfId="4" applyNumberFormat="1" applyFont="1" applyFill="1" applyBorder="1" applyAlignment="1">
      <alignment horizontal="center" vertical="center"/>
    </xf>
    <xf numFmtId="1" fontId="6" fillId="2" borderId="3" xfId="4" applyNumberFormat="1" applyFont="1" applyFill="1" applyBorder="1" applyAlignment="1">
      <alignment horizontal="center" vertical="center"/>
    </xf>
    <xf numFmtId="1" fontId="6" fillId="2" borderId="2" xfId="4" applyNumberFormat="1" applyFont="1" applyFill="1" applyBorder="1" applyAlignment="1">
      <alignment horizontal="center"/>
    </xf>
    <xf numFmtId="1" fontId="6" fillId="2" borderId="3" xfId="4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4" fontId="3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wrapText="1"/>
    </xf>
    <xf numFmtId="168" fontId="7" fillId="0" borderId="0" xfId="1" applyNumberFormat="1" applyFont="1" applyBorder="1"/>
    <xf numFmtId="0" fontId="3" fillId="0" borderId="14" xfId="0" applyFont="1" applyBorder="1" applyAlignment="1">
      <alignment wrapText="1"/>
    </xf>
    <xf numFmtId="4" fontId="3" fillId="0" borderId="4" xfId="1" applyNumberFormat="1" applyFont="1" applyBorder="1" applyAlignment="1">
      <alignment vertical="center"/>
    </xf>
    <xf numFmtId="4" fontId="3" fillId="0" borderId="5" xfId="1" applyNumberFormat="1" applyFont="1" applyBorder="1" applyAlignment="1">
      <alignment vertical="center"/>
    </xf>
    <xf numFmtId="0" fontId="0" fillId="0" borderId="9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left" vertical="center" wrapText="1"/>
    </xf>
    <xf numFmtId="2" fontId="0" fillId="0" borderId="0" xfId="0" applyNumberFormat="1"/>
    <xf numFmtId="0" fontId="2" fillId="5" borderId="9" xfId="0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44" fontId="2" fillId="5" borderId="9" xfId="1" applyNumberFormat="1" applyFont="1" applyFill="1" applyBorder="1"/>
    <xf numFmtId="39" fontId="0" fillId="0" borderId="9" xfId="1" applyNumberFormat="1" applyFont="1" applyBorder="1" applyAlignment="1">
      <alignment vertical="center"/>
    </xf>
    <xf numFmtId="39" fontId="0" fillId="0" borderId="9" xfId="1" applyNumberFormat="1" applyFont="1" applyBorder="1"/>
    <xf numFmtId="43" fontId="0" fillId="0" borderId="9" xfId="1" applyNumberFormat="1" applyFont="1" applyBorder="1" applyAlignment="1">
      <alignment vertical="center"/>
    </xf>
    <xf numFmtId="43" fontId="0" fillId="0" borderId="9" xfId="1" applyNumberFormat="1" applyFont="1" applyBorder="1"/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9" fontId="0" fillId="0" borderId="20" xfId="4" applyNumberFormat="1" applyFont="1" applyFill="1" applyBorder="1"/>
    <xf numFmtId="169" fontId="0" fillId="0" borderId="9" xfId="4" applyNumberFormat="1" applyFont="1" applyFill="1" applyBorder="1"/>
    <xf numFmtId="169" fontId="0" fillId="0" borderId="9" xfId="0" applyNumberFormat="1" applyBorder="1"/>
    <xf numFmtId="169" fontId="2" fillId="4" borderId="1" xfId="4" applyNumberFormat="1" applyFont="1" applyFill="1" applyBorder="1"/>
    <xf numFmtId="169" fontId="2" fillId="4" borderId="9" xfId="4" applyNumberFormat="1" applyFont="1" applyFill="1" applyBorder="1"/>
    <xf numFmtId="44" fontId="0" fillId="0" borderId="0" xfId="0" applyNumberFormat="1"/>
    <xf numFmtId="4" fontId="3" fillId="0" borderId="0" xfId="0" applyNumberFormat="1" applyFont="1"/>
    <xf numFmtId="9" fontId="3" fillId="0" borderId="0" xfId="17" applyFont="1"/>
    <xf numFmtId="164" fontId="3" fillId="0" borderId="0" xfId="1" applyFont="1"/>
    <xf numFmtId="164" fontId="3" fillId="0" borderId="0" xfId="1" applyFont="1" applyAlignment="1">
      <alignment horizontal="center"/>
    </xf>
    <xf numFmtId="166" fontId="6" fillId="2" borderId="9" xfId="0" applyNumberFormat="1" applyFont="1" applyFill="1" applyBorder="1" applyAlignment="1">
      <alignment horizontal="center" vertical="center" wrapText="1"/>
    </xf>
    <xf numFmtId="164" fontId="3" fillId="0" borderId="9" xfId="1" applyFont="1" applyBorder="1"/>
    <xf numFmtId="4" fontId="13" fillId="0" borderId="0" xfId="0" applyNumberFormat="1" applyFont="1"/>
    <xf numFmtId="39" fontId="0" fillId="0" borderId="0" xfId="0" applyNumberFormat="1"/>
    <xf numFmtId="39" fontId="0" fillId="6" borderId="9" xfId="1" applyNumberFormat="1" applyFont="1" applyFill="1" applyBorder="1"/>
    <xf numFmtId="0" fontId="0" fillId="0" borderId="0" xfId="0" applyAlignment="1">
      <alignment vertical="center"/>
    </xf>
    <xf numFmtId="0" fontId="14" fillId="7" borderId="22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vertical="center" wrapText="1"/>
    </xf>
    <xf numFmtId="4" fontId="15" fillId="0" borderId="23" xfId="0" applyNumberFormat="1" applyFont="1" applyBorder="1" applyAlignment="1">
      <alignment vertical="center"/>
    </xf>
    <xf numFmtId="4" fontId="15" fillId="0" borderId="23" xfId="0" applyNumberFormat="1" applyFont="1" applyBorder="1" applyAlignment="1">
      <alignment horizontal="right" vertical="center"/>
    </xf>
    <xf numFmtId="0" fontId="17" fillId="7" borderId="22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vertical="center" wrapText="1"/>
    </xf>
    <xf numFmtId="4" fontId="18" fillId="0" borderId="23" xfId="0" applyNumberFormat="1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4" fontId="18" fillId="0" borderId="23" xfId="0" applyNumberFormat="1" applyFont="1" applyBorder="1" applyAlignment="1">
      <alignment horizontal="right" vertical="center"/>
    </xf>
    <xf numFmtId="39" fontId="0" fillId="0" borderId="9" xfId="1" applyNumberFormat="1" applyFont="1" applyFill="1" applyBorder="1"/>
    <xf numFmtId="43" fontId="0" fillId="0" borderId="9" xfId="1" applyNumberFormat="1" applyFont="1" applyFill="1" applyBorder="1"/>
    <xf numFmtId="0" fontId="0" fillId="0" borderId="0" xfId="0" applyAlignment="1">
      <alignment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 wrapText="1"/>
    </xf>
    <xf numFmtId="43" fontId="0" fillId="0" borderId="0" xfId="1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2" fillId="5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167" fontId="9" fillId="0" borderId="14" xfId="2" applyNumberFormat="1" applyFont="1" applyFill="1" applyBorder="1" applyAlignment="1">
      <alignment horizontal="center" vertical="center" wrapText="1"/>
    </xf>
    <xf numFmtId="167" fontId="9" fillId="0" borderId="0" xfId="2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19" fillId="8" borderId="24" xfId="0" applyFont="1" applyFill="1" applyBorder="1" applyAlignment="1">
      <alignment horizontal="center" vertical="center"/>
    </xf>
  </cellXfs>
  <cellStyles count="18">
    <cellStyle name="Hipervínculo" xfId="11" builtinId="8" hidden="1"/>
    <cellStyle name="Hipervínculo" xfId="9" builtinId="8" hidden="1"/>
    <cellStyle name="Hipervínculo" xfId="15" builtinId="8" hidden="1"/>
    <cellStyle name="Hipervínculo" xfId="13" builtinId="8" hidden="1"/>
    <cellStyle name="Hipervínculo visitado" xfId="12" builtinId="9" hidden="1"/>
    <cellStyle name="Hipervínculo visitado" xfId="10" builtinId="9" hidden="1"/>
    <cellStyle name="Hipervínculo visitado" xfId="16" builtinId="9" hidden="1"/>
    <cellStyle name="Hipervínculo visitado" xfId="14" builtinId="9" hidden="1"/>
    <cellStyle name="Millares" xfId="4" builtinId="3"/>
    <cellStyle name="Millares 2" xfId="8"/>
    <cellStyle name="Moneda" xfId="1" builtinId="4"/>
    <cellStyle name="Moneda 2" xfId="3"/>
    <cellStyle name="Moneda 3" xfId="6"/>
    <cellStyle name="Moneda 4" xfId="7"/>
    <cellStyle name="Normal" xfId="0" builtinId="0"/>
    <cellStyle name="Normal 2" xfId="2"/>
    <cellStyle name="Normal 5" xfId="5"/>
    <cellStyle name="Porcentual" xfId="17" builtinId="5"/>
  </cellStyles>
  <dxfs count="0"/>
  <tableStyles count="0" defaultTableStyle="TableStyleMedium2" defaultPivotStyle="PivotStyleLight16"/>
  <colors>
    <mruColors>
      <color rgb="FFE2EFDA"/>
      <color rgb="FFA9D08E"/>
      <color rgb="FFBF33A4"/>
      <color rgb="FFFFFFCC"/>
      <color rgb="FF99FFCC"/>
      <color rgb="FFF2F2F2"/>
      <color rgb="FFFFF2CC"/>
      <color rgb="FFB4C6E7"/>
      <color rgb="FFFFCCFF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297023</xdr:colOff>
      <xdr:row>1</xdr:row>
      <xdr:rowOff>31391</xdr:rowOff>
    </xdr:from>
    <xdr:to>
      <xdr:col>4</xdr:col>
      <xdr:colOff>633517</xdr:colOff>
      <xdr:row>2</xdr:row>
      <xdr:rowOff>36065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08648" y="86954"/>
          <a:ext cx="1614433" cy="1693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161924</xdr:rowOff>
    </xdr:from>
    <xdr:to>
      <xdr:col>1</xdr:col>
      <xdr:colOff>195876</xdr:colOff>
      <xdr:row>0</xdr:row>
      <xdr:rowOff>1009649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300" y="161924"/>
          <a:ext cx="843576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zoomScale="80" zoomScaleNormal="80" zoomScalePageLayoutView="110" workbookViewId="0">
      <selection activeCell="I30" sqref="I30"/>
    </sheetView>
  </sheetViews>
  <sheetFormatPr baseColWidth="10" defaultColWidth="10.85546875" defaultRowHeight="15.75"/>
  <cols>
    <col min="1" max="1" width="4" style="1" customWidth="1"/>
    <col min="2" max="2" width="34.85546875" style="1" customWidth="1"/>
    <col min="3" max="4" width="19.140625" style="1" bestFit="1" customWidth="1"/>
    <col min="5" max="5" width="19.140625" style="1" customWidth="1"/>
    <col min="6" max="6" width="18.42578125" style="1" bestFit="1" customWidth="1"/>
    <col min="7" max="8" width="19.140625" style="1" hidden="1" customWidth="1"/>
    <col min="9" max="9" width="21.28515625" style="64" bestFit="1" customWidth="1"/>
    <col min="10" max="11" width="10.85546875" style="1"/>
    <col min="12" max="12" width="18.140625" style="1" bestFit="1" customWidth="1"/>
    <col min="13" max="16384" width="10.85546875" style="1"/>
  </cols>
  <sheetData>
    <row r="1" spans="2:11" ht="4.5" customHeight="1"/>
    <row r="2" spans="2:11" ht="132.75" customHeight="1">
      <c r="B2" s="95"/>
      <c r="C2" s="95"/>
      <c r="D2" s="95"/>
      <c r="E2" s="95"/>
      <c r="F2" s="95"/>
    </row>
    <row r="3" spans="2:11" ht="31.5">
      <c r="B3" s="96" t="s">
        <v>165</v>
      </c>
      <c r="C3" s="96"/>
      <c r="D3" s="96"/>
      <c r="E3" s="96"/>
      <c r="F3" s="96"/>
    </row>
    <row r="4" spans="2:11" ht="26.25">
      <c r="B4" s="97" t="s">
        <v>188</v>
      </c>
      <c r="C4" s="97"/>
      <c r="D4" s="97"/>
      <c r="E4" s="97"/>
      <c r="F4" s="97"/>
    </row>
    <row r="5" spans="2:11" ht="3.75" customHeight="1" thickBot="1">
      <c r="B5" s="53"/>
      <c r="C5" s="53"/>
      <c r="D5" s="53"/>
      <c r="E5" s="53"/>
      <c r="F5" s="53"/>
    </row>
    <row r="6" spans="2:11" ht="48.75" customHeight="1" thickBot="1">
      <c r="B6" s="20"/>
      <c r="C6" s="21" t="s">
        <v>0</v>
      </c>
      <c r="D6" s="21" t="s">
        <v>193</v>
      </c>
      <c r="E6" s="21" t="s">
        <v>195</v>
      </c>
      <c r="F6" s="21" t="s">
        <v>196</v>
      </c>
      <c r="I6" s="21" t="s">
        <v>369</v>
      </c>
    </row>
    <row r="7" spans="2:11" ht="16.5" thickBot="1">
      <c r="B7" s="22" t="s">
        <v>192</v>
      </c>
      <c r="C7" s="23">
        <v>5919237522</v>
      </c>
      <c r="D7" s="23">
        <v>6100000000.0035181</v>
      </c>
      <c r="E7" s="23">
        <v>6100000000.0035181</v>
      </c>
      <c r="F7" s="23">
        <f>7496334382.1+10000000</f>
        <v>7506334382.1000004</v>
      </c>
      <c r="G7" s="63">
        <f>(1396334382.09648)/F7</f>
        <v>0.18602080736321211</v>
      </c>
      <c r="H7" s="62">
        <f>(F7-E7)</f>
        <v>1406334382.0964823</v>
      </c>
      <c r="I7" s="23">
        <f>F7-E7</f>
        <v>1406334382.0964823</v>
      </c>
      <c r="K7" s="63"/>
    </row>
    <row r="8" spans="2:11" ht="16.5" thickBot="1">
      <c r="B8" s="12"/>
      <c r="C8" s="4"/>
      <c r="D8" s="4"/>
      <c r="E8" s="4"/>
      <c r="F8" s="4"/>
      <c r="G8" s="63"/>
      <c r="H8" s="62">
        <f t="shared" ref="H8:H27" si="0">(F8-E8)</f>
        <v>0</v>
      </c>
      <c r="I8" s="67"/>
    </row>
    <row r="9" spans="2:11" ht="16.5" thickBot="1">
      <c r="B9" s="22" t="s">
        <v>166</v>
      </c>
      <c r="C9" s="32">
        <v>2016</v>
      </c>
      <c r="D9" s="31" t="s">
        <v>194</v>
      </c>
      <c r="E9" s="33" t="s">
        <v>197</v>
      </c>
      <c r="F9" s="33" t="s">
        <v>198</v>
      </c>
      <c r="G9" s="63"/>
      <c r="H9" s="62" t="e">
        <f t="shared" si="0"/>
        <v>#VALUE!</v>
      </c>
      <c r="I9" s="66" t="s">
        <v>369</v>
      </c>
    </row>
    <row r="10" spans="2:11">
      <c r="B10" s="15" t="s">
        <v>167</v>
      </c>
      <c r="C10" s="19">
        <v>757510465</v>
      </c>
      <c r="D10" s="19">
        <v>675000000</v>
      </c>
      <c r="E10" s="19">
        <v>677000000</v>
      </c>
      <c r="F10" s="19">
        <v>799000000</v>
      </c>
      <c r="G10" s="63">
        <f t="shared" ref="G10:G27" si="1">(1396334382.09648)/F10</f>
        <v>1.7476024807215018</v>
      </c>
      <c r="H10" s="62">
        <f t="shared" si="0"/>
        <v>122000000</v>
      </c>
      <c r="I10" s="67">
        <f>F10-E10</f>
        <v>122000000</v>
      </c>
    </row>
    <row r="11" spans="2:11" ht="31.5">
      <c r="B11" s="13" t="s">
        <v>168</v>
      </c>
      <c r="C11" s="19">
        <v>44892303.32</v>
      </c>
      <c r="D11" s="19">
        <v>30362420</v>
      </c>
      <c r="E11" s="19">
        <v>30362420</v>
      </c>
      <c r="F11" s="19">
        <v>30362420</v>
      </c>
      <c r="G11" s="63">
        <f t="shared" si="1"/>
        <v>45.988902798145865</v>
      </c>
      <c r="H11" s="62">
        <f t="shared" si="0"/>
        <v>0</v>
      </c>
      <c r="I11" s="67"/>
    </row>
    <row r="12" spans="2:11">
      <c r="B12" s="13" t="s">
        <v>169</v>
      </c>
      <c r="C12" s="19">
        <v>54477000</v>
      </c>
      <c r="D12" s="19">
        <v>69048201.018279999</v>
      </c>
      <c r="E12" s="19">
        <v>69048201.018279999</v>
      </c>
      <c r="F12" s="19">
        <v>78468987.229999989</v>
      </c>
      <c r="G12" s="63">
        <f t="shared" si="1"/>
        <v>17.794729247666883</v>
      </c>
      <c r="H12" s="62">
        <f t="shared" si="0"/>
        <v>9420786.2117199898</v>
      </c>
      <c r="I12" s="67">
        <f t="shared" ref="I12:I25" si="2">F12-E12</f>
        <v>9420786.2117199898</v>
      </c>
    </row>
    <row r="13" spans="2:11">
      <c r="B13" s="13" t="s">
        <v>170</v>
      </c>
      <c r="C13" s="19">
        <v>1378000</v>
      </c>
      <c r="D13" s="19">
        <v>1535000.0023699999</v>
      </c>
      <c r="E13" s="19">
        <v>-6973809.4800000004</v>
      </c>
      <c r="F13" s="19">
        <v>872577</v>
      </c>
      <c r="G13" s="63">
        <f t="shared" si="1"/>
        <v>1600.2420211585681</v>
      </c>
      <c r="H13" s="62">
        <f t="shared" si="0"/>
        <v>7846386.4800000004</v>
      </c>
      <c r="I13" s="67">
        <f t="shared" si="2"/>
        <v>7846386.4800000004</v>
      </c>
    </row>
    <row r="14" spans="2:11">
      <c r="B14" s="13" t="s">
        <v>171</v>
      </c>
      <c r="C14" s="19">
        <v>7610000</v>
      </c>
      <c r="D14" s="19">
        <v>7846386.4793500006</v>
      </c>
      <c r="E14" s="19">
        <v>7846386.4793500006</v>
      </c>
      <c r="F14" s="19"/>
      <c r="G14" s="63"/>
      <c r="H14" s="62">
        <f t="shared" si="0"/>
        <v>-7846386.4793500006</v>
      </c>
      <c r="I14" s="67">
        <f t="shared" si="2"/>
        <v>-7846386.4793500006</v>
      </c>
    </row>
    <row r="15" spans="2:11" ht="16.5" thickBot="1">
      <c r="B15" s="14" t="s">
        <v>164</v>
      </c>
      <c r="C15" s="19">
        <v>750000</v>
      </c>
      <c r="D15" s="19">
        <v>0</v>
      </c>
      <c r="E15" s="19">
        <v>0</v>
      </c>
      <c r="F15" s="19">
        <v>8816.2900000000009</v>
      </c>
      <c r="G15" s="63">
        <f t="shared" si="1"/>
        <v>158381.17644683644</v>
      </c>
      <c r="H15" s="62">
        <f t="shared" si="0"/>
        <v>8816.2900000000009</v>
      </c>
      <c r="I15" s="67">
        <f t="shared" si="2"/>
        <v>8816.2900000000009</v>
      </c>
    </row>
    <row r="16" spans="2:11" ht="16.5" hidden="1" thickBot="1">
      <c r="B16" s="40" t="s">
        <v>172</v>
      </c>
      <c r="C16" s="41"/>
      <c r="D16" s="42"/>
      <c r="E16" s="42"/>
      <c r="F16" s="42"/>
      <c r="G16" s="63" t="e">
        <f t="shared" si="1"/>
        <v>#DIV/0!</v>
      </c>
      <c r="H16" s="62">
        <f t="shared" si="0"/>
        <v>0</v>
      </c>
      <c r="I16" s="67">
        <f t="shared" si="2"/>
        <v>0</v>
      </c>
    </row>
    <row r="17" spans="1:12" ht="16.5" thickBot="1">
      <c r="B17" s="27" t="s">
        <v>173</v>
      </c>
      <c r="C17" s="28">
        <v>866617768.32000005</v>
      </c>
      <c r="D17" s="29">
        <v>783792007.5</v>
      </c>
      <c r="E17" s="29">
        <v>783792007.5</v>
      </c>
      <c r="F17" s="29">
        <f>SUM(F10:F15)</f>
        <v>908712800.51999998</v>
      </c>
      <c r="G17" s="63">
        <f t="shared" si="1"/>
        <v>1.5366069249794263</v>
      </c>
      <c r="H17" s="62">
        <f t="shared" si="0"/>
        <v>124920793.01999998</v>
      </c>
      <c r="I17" s="29">
        <f t="shared" si="2"/>
        <v>124920793.01999998</v>
      </c>
    </row>
    <row r="18" spans="1:12" ht="16.5" thickBot="1">
      <c r="B18" s="34"/>
      <c r="C18" s="35"/>
      <c r="D18" s="35"/>
      <c r="E18" s="35"/>
      <c r="F18" s="35"/>
      <c r="G18" s="63"/>
      <c r="H18" s="62">
        <f t="shared" si="0"/>
        <v>0</v>
      </c>
      <c r="I18" s="67"/>
    </row>
    <row r="19" spans="1:12" ht="16.5" thickBot="1">
      <c r="B19" s="22" t="s">
        <v>174</v>
      </c>
      <c r="C19" s="30">
        <v>2016</v>
      </c>
      <c r="D19" s="31" t="s">
        <v>194</v>
      </c>
      <c r="E19" s="33" t="s">
        <v>197</v>
      </c>
      <c r="F19" s="33" t="s">
        <v>198</v>
      </c>
      <c r="G19" s="63"/>
      <c r="H19" s="62" t="e">
        <f t="shared" si="0"/>
        <v>#VALUE!</v>
      </c>
      <c r="I19" s="33" t="s">
        <v>369</v>
      </c>
    </row>
    <row r="20" spans="1:12" ht="63">
      <c r="B20" s="15" t="s">
        <v>175</v>
      </c>
      <c r="C20" s="17">
        <v>784171194.34434104</v>
      </c>
      <c r="D20" s="19">
        <v>512756376.01999998</v>
      </c>
      <c r="E20" s="19">
        <v>877559892.44000006</v>
      </c>
      <c r="F20" s="19">
        <v>1390316268.46</v>
      </c>
      <c r="G20" s="63">
        <f t="shared" si="1"/>
        <v>1.0043285932654344</v>
      </c>
      <c r="H20" s="62">
        <f t="shared" si="0"/>
        <v>512756376.01999998</v>
      </c>
      <c r="I20" s="67">
        <f t="shared" si="2"/>
        <v>512756376.01999998</v>
      </c>
    </row>
    <row r="21" spans="1:12" ht="31.5">
      <c r="B21" s="13" t="s">
        <v>176</v>
      </c>
      <c r="C21" s="16">
        <v>3503129968.6854591</v>
      </c>
      <c r="D21" s="18">
        <v>4000927970.7629833</v>
      </c>
      <c r="E21" s="18">
        <v>4000927970.7629833</v>
      </c>
      <c r="F21" s="18">
        <f>4794486275.87+12000000</f>
        <v>4806486275.8699999</v>
      </c>
      <c r="G21" s="63">
        <f t="shared" si="1"/>
        <v>0.29051042735865001</v>
      </c>
      <c r="H21" s="62">
        <f t="shared" si="0"/>
        <v>805558305.10701656</v>
      </c>
      <c r="I21" s="67">
        <f t="shared" si="2"/>
        <v>805558305.10701656</v>
      </c>
    </row>
    <row r="22" spans="1:12" ht="31.5" hidden="1">
      <c r="B22" s="13" t="s">
        <v>182</v>
      </c>
      <c r="C22" s="16">
        <v>0</v>
      </c>
      <c r="D22" s="18">
        <v>0</v>
      </c>
      <c r="E22" s="18"/>
      <c r="F22" s="18"/>
      <c r="G22" s="63" t="e">
        <f t="shared" si="1"/>
        <v>#DIV/0!</v>
      </c>
      <c r="H22" s="62">
        <f t="shared" si="0"/>
        <v>0</v>
      </c>
      <c r="I22" s="67">
        <f t="shared" si="2"/>
        <v>0</v>
      </c>
    </row>
    <row r="23" spans="1:12" ht="31.5">
      <c r="B23" s="13" t="s">
        <v>181</v>
      </c>
      <c r="C23" s="16">
        <v>88849097.530200005</v>
      </c>
      <c r="D23" s="18">
        <v>0</v>
      </c>
      <c r="E23" s="18">
        <v>0</v>
      </c>
      <c r="F23" s="5">
        <v>76765620</v>
      </c>
      <c r="G23" s="63">
        <f t="shared" si="1"/>
        <v>18.189579946028964</v>
      </c>
      <c r="H23" s="62">
        <f t="shared" si="0"/>
        <v>76765620</v>
      </c>
      <c r="I23" s="67">
        <f t="shared" si="2"/>
        <v>76765620</v>
      </c>
      <c r="L23" s="68"/>
    </row>
    <row r="24" spans="1:12" ht="16.5" thickBot="1">
      <c r="B24" s="24" t="s">
        <v>204</v>
      </c>
      <c r="C24" s="25">
        <v>676469493.12</v>
      </c>
      <c r="D24" s="26">
        <v>706032418</v>
      </c>
      <c r="E24" s="26">
        <v>706032418</v>
      </c>
      <c r="F24" s="26">
        <v>324053417.25</v>
      </c>
      <c r="G24" s="63">
        <f t="shared" si="1"/>
        <v>4.3089636083647251</v>
      </c>
      <c r="H24" s="62">
        <f t="shared" si="0"/>
        <v>-381979000.75</v>
      </c>
      <c r="I24" s="67">
        <f t="shared" si="2"/>
        <v>-381979000.75</v>
      </c>
      <c r="L24" s="62"/>
    </row>
    <row r="25" spans="1:12" ht="16.5" thickBot="1">
      <c r="B25" s="27" t="s">
        <v>173</v>
      </c>
      <c r="C25" s="28">
        <v>5052619753.6800003</v>
      </c>
      <c r="D25" s="29">
        <v>5316207992.5035181</v>
      </c>
      <c r="E25" s="29">
        <v>5316207992.5035181</v>
      </c>
      <c r="F25" s="29">
        <f>SUM(F20:F24)</f>
        <v>6597621581.5799999</v>
      </c>
      <c r="G25" s="63">
        <f t="shared" si="1"/>
        <v>0.21164208417089683</v>
      </c>
      <c r="H25" s="62">
        <f t="shared" si="0"/>
        <v>1281413589.0764818</v>
      </c>
      <c r="I25" s="29">
        <f t="shared" si="2"/>
        <v>1281413589.0764818</v>
      </c>
    </row>
    <row r="26" spans="1:12" ht="16.5" thickBot="1">
      <c r="A26" s="36"/>
      <c r="B26" s="34"/>
      <c r="C26" s="37"/>
      <c r="D26" s="37"/>
      <c r="E26" s="37"/>
      <c r="F26" s="37"/>
      <c r="G26" s="63"/>
      <c r="H26" s="62">
        <f t="shared" si="0"/>
        <v>0</v>
      </c>
      <c r="I26" s="67"/>
      <c r="L26" s="62"/>
    </row>
    <row r="27" spans="1:12" ht="16.5" thickBot="1">
      <c r="B27" s="29" t="s">
        <v>177</v>
      </c>
      <c r="C27" s="29">
        <v>5919237522</v>
      </c>
      <c r="D27" s="29">
        <v>6100000000.0035181</v>
      </c>
      <c r="E27" s="29">
        <v>6100000000.0035181</v>
      </c>
      <c r="F27" s="29">
        <v>7506334382.1000004</v>
      </c>
      <c r="G27" s="29">
        <f t="shared" si="1"/>
        <v>0.18602080736321211</v>
      </c>
      <c r="H27" s="29">
        <f t="shared" si="0"/>
        <v>1406334382.0964823</v>
      </c>
      <c r="I27" s="29">
        <f>F27-E27</f>
        <v>1406334382.0964823</v>
      </c>
    </row>
    <row r="28" spans="1:12">
      <c r="A28" s="36"/>
      <c r="B28" s="38"/>
      <c r="C28" s="39"/>
      <c r="D28" s="39"/>
      <c r="E28" s="39"/>
      <c r="F28" s="39"/>
    </row>
    <row r="29" spans="1:12">
      <c r="C29" s="3"/>
      <c r="D29" s="3"/>
      <c r="E29" s="3"/>
      <c r="F29" s="3"/>
    </row>
    <row r="30" spans="1:12" ht="35.25" customHeight="1">
      <c r="B30" s="98"/>
      <c r="C30" s="98"/>
      <c r="D30" s="98"/>
      <c r="E30" s="98"/>
      <c r="F30" s="98"/>
    </row>
    <row r="31" spans="1:12" s="2" customFormat="1" ht="15.75" customHeight="1">
      <c r="B31" s="99"/>
      <c r="C31" s="99"/>
      <c r="D31" s="99"/>
      <c r="E31" s="99"/>
      <c r="F31" s="99"/>
      <c r="I31" s="65"/>
    </row>
    <row r="32" spans="1:12" s="2" customFormat="1">
      <c r="B32" s="99"/>
      <c r="C32" s="99"/>
      <c r="D32" s="99"/>
      <c r="E32" s="99"/>
      <c r="F32" s="99"/>
      <c r="I32" s="65"/>
    </row>
    <row r="33" spans="2:9" s="2" customFormat="1">
      <c r="B33" s="99"/>
      <c r="C33" s="99"/>
      <c r="D33" s="99"/>
      <c r="E33" s="99"/>
      <c r="F33" s="99"/>
      <c r="I33" s="65"/>
    </row>
  </sheetData>
  <mergeCells count="5">
    <mergeCell ref="B2:F2"/>
    <mergeCell ref="B3:F3"/>
    <mergeCell ref="B4:F4"/>
    <mergeCell ref="B30:F30"/>
    <mergeCell ref="B31:F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H173"/>
  <sheetViews>
    <sheetView zoomScale="90" zoomScaleNormal="90" workbookViewId="0">
      <selection activeCell="B122" sqref="B122"/>
    </sheetView>
  </sheetViews>
  <sheetFormatPr baseColWidth="10" defaultRowHeight="15"/>
  <cols>
    <col min="2" max="2" width="56.85546875" customWidth="1"/>
    <col min="3" max="3" width="21.85546875" customWidth="1"/>
    <col min="4" max="4" width="17" style="45" hidden="1" customWidth="1"/>
    <col min="5" max="5" width="22.42578125" customWidth="1"/>
    <col min="6" max="6" width="21.140625" style="11" customWidth="1"/>
    <col min="7" max="7" width="19" bestFit="1" customWidth="1"/>
    <col min="8" max="8" width="19.85546875" customWidth="1"/>
    <col min="9" max="9" width="11.85546875" bestFit="1" customWidth="1"/>
  </cols>
  <sheetData>
    <row r="1" spans="1:7" ht="88.5" customHeight="1">
      <c r="A1" s="102" t="s">
        <v>189</v>
      </c>
      <c r="B1" s="103"/>
      <c r="C1" s="103"/>
      <c r="D1" s="103"/>
      <c r="E1" s="103"/>
      <c r="F1" s="103"/>
      <c r="G1" s="103"/>
    </row>
    <row r="2" spans="1:7">
      <c r="A2" s="104" t="s">
        <v>178</v>
      </c>
      <c r="B2" s="105"/>
      <c r="C2" s="105"/>
      <c r="D2" s="105"/>
      <c r="E2" s="105"/>
      <c r="F2" s="105"/>
      <c r="G2" s="105"/>
    </row>
    <row r="3" spans="1:7" ht="15.75" customHeight="1">
      <c r="A3" s="106" t="s">
        <v>190</v>
      </c>
      <c r="B3" s="107"/>
      <c r="C3" s="107"/>
      <c r="D3" s="107"/>
      <c r="E3" s="107"/>
      <c r="F3" s="107"/>
      <c r="G3" s="107"/>
    </row>
    <row r="4" spans="1:7">
      <c r="A4" s="46" t="s">
        <v>186</v>
      </c>
      <c r="B4" s="46" t="s">
        <v>187</v>
      </c>
      <c r="C4" s="46" t="s">
        <v>199</v>
      </c>
      <c r="D4" s="47" t="s">
        <v>201</v>
      </c>
      <c r="E4" s="46" t="s">
        <v>200</v>
      </c>
      <c r="F4" s="46" t="s">
        <v>202</v>
      </c>
      <c r="G4" s="46" t="s">
        <v>203</v>
      </c>
    </row>
    <row r="5" spans="1:7">
      <c r="A5" s="43" t="s">
        <v>205</v>
      </c>
      <c r="B5" s="44" t="s">
        <v>1</v>
      </c>
      <c r="C5" s="49">
        <v>25081372.91</v>
      </c>
      <c r="D5" s="49">
        <v>-2406723.5499999998</v>
      </c>
      <c r="E5" s="50">
        <v>22674649.359999999</v>
      </c>
      <c r="F5" s="50">
        <v>1.0000001639127731E-2</v>
      </c>
      <c r="G5" s="50">
        <f t="shared" ref="G5:G36" si="0">SUM(E5+F5)</f>
        <v>22674649.370000001</v>
      </c>
    </row>
    <row r="6" spans="1:7">
      <c r="A6" s="43" t="s">
        <v>206</v>
      </c>
      <c r="B6" s="44" t="s">
        <v>2</v>
      </c>
      <c r="C6" s="49">
        <v>1431297564.0299995</v>
      </c>
      <c r="D6" s="49">
        <v>-3487355.48</v>
      </c>
      <c r="E6" s="50">
        <v>1427810208.5499995</v>
      </c>
      <c r="F6" s="50">
        <v>12749270.020000458</v>
      </c>
      <c r="G6" s="50">
        <f t="shared" si="0"/>
        <v>1440559478.5699999</v>
      </c>
    </row>
    <row r="7" spans="1:7" s="11" customFormat="1">
      <c r="A7" s="43" t="s">
        <v>207</v>
      </c>
      <c r="B7" s="44" t="s">
        <v>3</v>
      </c>
      <c r="C7" s="49">
        <v>0</v>
      </c>
      <c r="D7" s="49">
        <v>0</v>
      </c>
      <c r="E7" s="50">
        <v>0</v>
      </c>
      <c r="F7" s="50">
        <v>8324680</v>
      </c>
      <c r="G7" s="50">
        <f t="shared" si="0"/>
        <v>8324680</v>
      </c>
    </row>
    <row r="8" spans="1:7">
      <c r="A8" s="43" t="s">
        <v>208</v>
      </c>
      <c r="B8" s="44" t="s">
        <v>4</v>
      </c>
      <c r="C8" s="49">
        <v>226322945.99999997</v>
      </c>
      <c r="D8" s="49"/>
      <c r="E8" s="50">
        <v>226322945.99999997</v>
      </c>
      <c r="F8" s="50">
        <v>0</v>
      </c>
      <c r="G8" s="50">
        <f t="shared" si="0"/>
        <v>226322945.99999997</v>
      </c>
    </row>
    <row r="9" spans="1:7">
      <c r="A9" s="43" t="s">
        <v>209</v>
      </c>
      <c r="B9" s="44" t="s">
        <v>5</v>
      </c>
      <c r="C9" s="49">
        <v>323860478.15000015</v>
      </c>
      <c r="D9" s="49">
        <v>-2731486.62</v>
      </c>
      <c r="E9" s="50">
        <v>321128991.53000015</v>
      </c>
      <c r="F9" s="50">
        <v>-25000000.01000005</v>
      </c>
      <c r="G9" s="50">
        <f t="shared" si="0"/>
        <v>296128991.5200001</v>
      </c>
    </row>
    <row r="10" spans="1:7">
      <c r="A10" s="43" t="s">
        <v>210</v>
      </c>
      <c r="B10" s="44" t="s">
        <v>6</v>
      </c>
      <c r="C10" s="49">
        <v>16657375</v>
      </c>
      <c r="D10" s="49"/>
      <c r="E10" s="50">
        <v>16657375</v>
      </c>
      <c r="F10" s="50">
        <v>0</v>
      </c>
      <c r="G10" s="50">
        <f t="shared" si="0"/>
        <v>16657375</v>
      </c>
    </row>
    <row r="11" spans="1:7">
      <c r="A11" s="43" t="s">
        <v>211</v>
      </c>
      <c r="B11" s="44" t="s">
        <v>7</v>
      </c>
      <c r="C11" s="49">
        <v>90836076</v>
      </c>
      <c r="D11" s="49"/>
      <c r="E11" s="50">
        <v>90836076</v>
      </c>
      <c r="F11" s="50">
        <v>0</v>
      </c>
      <c r="G11" s="50">
        <f t="shared" si="0"/>
        <v>90836076</v>
      </c>
    </row>
    <row r="12" spans="1:7">
      <c r="A12" s="43" t="s">
        <v>212</v>
      </c>
      <c r="B12" s="44" t="s">
        <v>8</v>
      </c>
      <c r="C12" s="49">
        <v>52476595.020000003</v>
      </c>
      <c r="D12" s="49">
        <v>-190958.33</v>
      </c>
      <c r="E12" s="50">
        <v>52285636.690000005</v>
      </c>
      <c r="F12" s="50">
        <v>-6.0000002384185791E-2</v>
      </c>
      <c r="G12" s="50">
        <f t="shared" si="0"/>
        <v>52285636.630000003</v>
      </c>
    </row>
    <row r="13" spans="1:7">
      <c r="A13" s="43" t="s">
        <v>213</v>
      </c>
      <c r="B13" s="44" t="s">
        <v>9</v>
      </c>
      <c r="C13" s="49">
        <v>308988210.39999992</v>
      </c>
      <c r="D13" s="49">
        <v>-1241229.1599999999</v>
      </c>
      <c r="E13" s="50">
        <v>307746981.23999989</v>
      </c>
      <c r="F13" s="50">
        <v>-1999999.9899997711</v>
      </c>
      <c r="G13" s="50">
        <f t="shared" si="0"/>
        <v>305746981.25000012</v>
      </c>
    </row>
    <row r="14" spans="1:7">
      <c r="A14" s="43" t="s">
        <v>214</v>
      </c>
      <c r="B14" s="44" t="s">
        <v>10</v>
      </c>
      <c r="C14" s="49">
        <v>38514670</v>
      </c>
      <c r="D14" s="49"/>
      <c r="E14" s="50">
        <v>38514670</v>
      </c>
      <c r="F14" s="50">
        <v>0</v>
      </c>
      <c r="G14" s="50">
        <f t="shared" si="0"/>
        <v>38514670</v>
      </c>
    </row>
    <row r="15" spans="1:7">
      <c r="A15" s="43" t="s">
        <v>215</v>
      </c>
      <c r="B15" s="44" t="s">
        <v>11</v>
      </c>
      <c r="C15" s="49">
        <v>4000000</v>
      </c>
      <c r="D15" s="49"/>
      <c r="E15" s="50">
        <v>4000000</v>
      </c>
      <c r="F15" s="50">
        <v>25000000</v>
      </c>
      <c r="G15" s="50">
        <f t="shared" si="0"/>
        <v>29000000</v>
      </c>
    </row>
    <row r="16" spans="1:7">
      <c r="A16" s="43" t="s">
        <v>216</v>
      </c>
      <c r="B16" s="44" t="s">
        <v>12</v>
      </c>
      <c r="C16" s="49">
        <v>504068245.5</v>
      </c>
      <c r="D16" s="49"/>
      <c r="E16" s="50">
        <v>504068245.5</v>
      </c>
      <c r="F16" s="50">
        <v>2.9999852180480957E-2</v>
      </c>
      <c r="G16" s="50">
        <f t="shared" si="0"/>
        <v>504068245.52999985</v>
      </c>
    </row>
    <row r="17" spans="1:7">
      <c r="A17" s="43" t="s">
        <v>217</v>
      </c>
      <c r="B17" s="44" t="s">
        <v>13</v>
      </c>
      <c r="C17" s="51">
        <v>47679999</v>
      </c>
      <c r="D17" s="51"/>
      <c r="E17" s="52">
        <v>47679999</v>
      </c>
      <c r="F17" s="52">
        <v>658864.57999999076</v>
      </c>
      <c r="G17" s="50">
        <f t="shared" si="0"/>
        <v>48338863.579999991</v>
      </c>
    </row>
    <row r="18" spans="1:7">
      <c r="A18" s="43" t="s">
        <v>218</v>
      </c>
      <c r="B18" s="44" t="s">
        <v>14</v>
      </c>
      <c r="C18" s="51">
        <v>5552111.7299999986</v>
      </c>
      <c r="D18" s="51"/>
      <c r="E18" s="52">
        <v>5552111.7299999986</v>
      </c>
      <c r="F18" s="52">
        <f>1631645.61+200000</f>
        <v>1831645.61</v>
      </c>
      <c r="G18" s="50">
        <f t="shared" si="0"/>
        <v>7383757.3399999989</v>
      </c>
    </row>
    <row r="19" spans="1:7">
      <c r="A19" s="43" t="s">
        <v>219</v>
      </c>
      <c r="B19" s="44" t="s">
        <v>15</v>
      </c>
      <c r="C19" s="51">
        <v>201858</v>
      </c>
      <c r="D19" s="51"/>
      <c r="E19" s="52">
        <v>201858</v>
      </c>
      <c r="F19" s="52">
        <v>-56208.669999999984</v>
      </c>
      <c r="G19" s="50">
        <f t="shared" si="0"/>
        <v>145649.33000000002</v>
      </c>
    </row>
    <row r="20" spans="1:7">
      <c r="A20" s="43" t="s">
        <v>220</v>
      </c>
      <c r="B20" s="44" t="s">
        <v>16</v>
      </c>
      <c r="C20" s="51">
        <v>71192.56</v>
      </c>
      <c r="D20" s="51"/>
      <c r="E20" s="52">
        <v>71192.56</v>
      </c>
      <c r="F20" s="52">
        <v>-4815</v>
      </c>
      <c r="G20" s="50">
        <f t="shared" si="0"/>
        <v>66377.56</v>
      </c>
    </row>
    <row r="21" spans="1:7" ht="30">
      <c r="A21" s="43" t="s">
        <v>221</v>
      </c>
      <c r="B21" s="44" t="s">
        <v>17</v>
      </c>
      <c r="C21" s="51">
        <v>2669261.4500000002</v>
      </c>
      <c r="D21" s="51"/>
      <c r="E21" s="52">
        <v>2669261.4500000002</v>
      </c>
      <c r="F21" s="52">
        <f>-1246621.16+100000</f>
        <v>-1146621.1599999999</v>
      </c>
      <c r="G21" s="50">
        <f t="shared" si="0"/>
        <v>1522640.2900000003</v>
      </c>
    </row>
    <row r="22" spans="1:7">
      <c r="A22" s="43" t="s">
        <v>222</v>
      </c>
      <c r="B22" s="44" t="s">
        <v>18</v>
      </c>
      <c r="C22" s="51">
        <v>4545908.6199999992</v>
      </c>
      <c r="D22" s="51"/>
      <c r="E22" s="52">
        <v>4545908.6199999992</v>
      </c>
      <c r="F22" s="52">
        <v>-92274.439999999478</v>
      </c>
      <c r="G22" s="50">
        <f t="shared" si="0"/>
        <v>4453634.18</v>
      </c>
    </row>
    <row r="23" spans="1:7">
      <c r="A23" s="43" t="s">
        <v>223</v>
      </c>
      <c r="B23" s="44" t="s">
        <v>19</v>
      </c>
      <c r="C23" s="51">
        <v>4562354.9000000004</v>
      </c>
      <c r="D23" s="51"/>
      <c r="E23" s="52">
        <v>4562354.9000000004</v>
      </c>
      <c r="F23" s="52">
        <v>241043.08999999985</v>
      </c>
      <c r="G23" s="50">
        <f t="shared" si="0"/>
        <v>4803397.99</v>
      </c>
    </row>
    <row r="24" spans="1:7">
      <c r="A24" s="43" t="s">
        <v>224</v>
      </c>
      <c r="B24" s="44" t="s">
        <v>20</v>
      </c>
      <c r="C24" s="51">
        <v>1767849.9100000001</v>
      </c>
      <c r="D24" s="51"/>
      <c r="E24" s="52">
        <v>1767849.9100000001</v>
      </c>
      <c r="F24" s="52">
        <v>-300030.06000000006</v>
      </c>
      <c r="G24" s="50">
        <f t="shared" si="0"/>
        <v>1467819.85</v>
      </c>
    </row>
    <row r="25" spans="1:7">
      <c r="A25" s="43" t="s">
        <v>225</v>
      </c>
      <c r="B25" s="44" t="s">
        <v>21</v>
      </c>
      <c r="C25" s="51">
        <v>3385451.0100000002</v>
      </c>
      <c r="D25" s="51"/>
      <c r="E25" s="52">
        <v>3385451.0100000002</v>
      </c>
      <c r="F25" s="52">
        <v>1103901.9599999995</v>
      </c>
      <c r="G25" s="50">
        <f t="shared" si="0"/>
        <v>4489352.97</v>
      </c>
    </row>
    <row r="26" spans="1:7">
      <c r="A26" s="43" t="s">
        <v>226</v>
      </c>
      <c r="B26" s="44" t="s">
        <v>22</v>
      </c>
      <c r="C26" s="51">
        <v>3028310.19</v>
      </c>
      <c r="D26" s="51"/>
      <c r="E26" s="52">
        <v>3028310.19</v>
      </c>
      <c r="F26" s="52">
        <v>0</v>
      </c>
      <c r="G26" s="50">
        <f t="shared" si="0"/>
        <v>3028310.19</v>
      </c>
    </row>
    <row r="27" spans="1:7">
      <c r="A27" s="43" t="s">
        <v>227</v>
      </c>
      <c r="B27" s="44" t="s">
        <v>23</v>
      </c>
      <c r="C27" s="51">
        <v>156187.58000000002</v>
      </c>
      <c r="D27" s="51"/>
      <c r="E27" s="52">
        <v>156187.58000000002</v>
      </c>
      <c r="F27" s="52">
        <v>-48670.720000000001</v>
      </c>
      <c r="G27" s="50">
        <f t="shared" si="0"/>
        <v>107516.86000000002</v>
      </c>
    </row>
    <row r="28" spans="1:7">
      <c r="A28" s="43" t="s">
        <v>228</v>
      </c>
      <c r="B28" s="44" t="s">
        <v>24</v>
      </c>
      <c r="C28" s="51">
        <v>1293532.99</v>
      </c>
      <c r="D28" s="51"/>
      <c r="E28" s="52">
        <v>1293532.99</v>
      </c>
      <c r="F28" s="52">
        <v>-536962.99</v>
      </c>
      <c r="G28" s="50">
        <f t="shared" si="0"/>
        <v>756570</v>
      </c>
    </row>
    <row r="29" spans="1:7">
      <c r="A29" s="43" t="s">
        <v>229</v>
      </c>
      <c r="B29" s="44" t="s">
        <v>25</v>
      </c>
      <c r="C29" s="51">
        <v>361837.8</v>
      </c>
      <c r="D29" s="51"/>
      <c r="E29" s="52">
        <v>361837.8</v>
      </c>
      <c r="F29" s="52">
        <v>-55440</v>
      </c>
      <c r="G29" s="50">
        <f t="shared" si="0"/>
        <v>306397.8</v>
      </c>
    </row>
    <row r="30" spans="1:7">
      <c r="A30" s="43" t="s">
        <v>230</v>
      </c>
      <c r="B30" s="44" t="s">
        <v>26</v>
      </c>
      <c r="C30" s="51">
        <v>274143.01999999996</v>
      </c>
      <c r="D30" s="51"/>
      <c r="E30" s="52">
        <v>274143.01999999996</v>
      </c>
      <c r="F30" s="52">
        <v>-27725.479999999952</v>
      </c>
      <c r="G30" s="50">
        <f t="shared" si="0"/>
        <v>246417.54</v>
      </c>
    </row>
    <row r="31" spans="1:7">
      <c r="A31" s="43" t="s">
        <v>231</v>
      </c>
      <c r="B31" s="44" t="s">
        <v>27</v>
      </c>
      <c r="C31" s="51">
        <v>71977</v>
      </c>
      <c r="D31" s="51"/>
      <c r="E31" s="52">
        <v>71977</v>
      </c>
      <c r="F31" s="52">
        <v>-14000</v>
      </c>
      <c r="G31" s="50">
        <f t="shared" si="0"/>
        <v>57977</v>
      </c>
    </row>
    <row r="32" spans="1:7">
      <c r="A32" s="43" t="s">
        <v>232</v>
      </c>
      <c r="B32" s="44" t="s">
        <v>28</v>
      </c>
      <c r="C32" s="51">
        <v>153685.51</v>
      </c>
      <c r="D32" s="51"/>
      <c r="E32" s="52">
        <v>153685.51</v>
      </c>
      <c r="F32" s="52">
        <v>-65531.000000000015</v>
      </c>
      <c r="G32" s="50">
        <f t="shared" si="0"/>
        <v>88154.51</v>
      </c>
    </row>
    <row r="33" spans="1:7">
      <c r="A33" s="43" t="s">
        <v>233</v>
      </c>
      <c r="B33" s="44" t="s">
        <v>29</v>
      </c>
      <c r="C33" s="51">
        <v>37811250.739999987</v>
      </c>
      <c r="D33" s="51"/>
      <c r="E33" s="52">
        <v>37811250.739999987</v>
      </c>
      <c r="F33" s="52">
        <f>-51663.2699999883+1750</f>
        <v>-49913.269999988297</v>
      </c>
      <c r="G33" s="50">
        <f t="shared" si="0"/>
        <v>37761337.469999999</v>
      </c>
    </row>
    <row r="34" spans="1:7">
      <c r="A34" s="43" t="s">
        <v>234</v>
      </c>
      <c r="B34" s="44" t="s">
        <v>30</v>
      </c>
      <c r="C34" s="51">
        <v>6947812.1400000006</v>
      </c>
      <c r="D34" s="51"/>
      <c r="E34" s="52">
        <v>6947812.1400000006</v>
      </c>
      <c r="F34" s="52">
        <v>-1474720.3100000005</v>
      </c>
      <c r="G34" s="50">
        <f t="shared" si="0"/>
        <v>5473091.8300000001</v>
      </c>
    </row>
    <row r="35" spans="1:7">
      <c r="A35" s="43" t="s">
        <v>235</v>
      </c>
      <c r="B35" s="44" t="s">
        <v>31</v>
      </c>
      <c r="C35" s="51">
        <v>400743.36</v>
      </c>
      <c r="D35" s="51"/>
      <c r="E35" s="52">
        <v>400743.36</v>
      </c>
      <c r="F35" s="52">
        <v>-215447.59999999998</v>
      </c>
      <c r="G35" s="50">
        <f t="shared" si="0"/>
        <v>185295.76</v>
      </c>
    </row>
    <row r="36" spans="1:7">
      <c r="A36" s="43" t="s">
        <v>236</v>
      </c>
      <c r="B36" s="44" t="s">
        <v>32</v>
      </c>
      <c r="C36" s="51">
        <v>7914098.6700000009</v>
      </c>
      <c r="D36" s="51"/>
      <c r="E36" s="52">
        <v>7914098.6700000009</v>
      </c>
      <c r="F36" s="52">
        <v>-1162781.0300000003</v>
      </c>
      <c r="G36" s="50">
        <f t="shared" si="0"/>
        <v>6751317.6400000006</v>
      </c>
    </row>
    <row r="37" spans="1:7">
      <c r="A37" s="43" t="s">
        <v>237</v>
      </c>
      <c r="B37" s="44" t="s">
        <v>33</v>
      </c>
      <c r="C37" s="51">
        <v>15682359.029999999</v>
      </c>
      <c r="D37" s="51"/>
      <c r="E37" s="52">
        <v>15682359.029999999</v>
      </c>
      <c r="F37" s="52">
        <v>-15659409.029999999</v>
      </c>
      <c r="G37" s="50">
        <f t="shared" ref="G37:G68" si="1">SUM(E37+F37)</f>
        <v>22950</v>
      </c>
    </row>
    <row r="38" spans="1:7">
      <c r="A38" s="43" t="s">
        <v>238</v>
      </c>
      <c r="B38" s="44" t="s">
        <v>34</v>
      </c>
      <c r="C38" s="51">
        <v>422747.15</v>
      </c>
      <c r="D38" s="51"/>
      <c r="E38" s="52">
        <v>422747.15</v>
      </c>
      <c r="F38" s="52">
        <v>80000</v>
      </c>
      <c r="G38" s="50">
        <f t="shared" si="1"/>
        <v>502747.15</v>
      </c>
    </row>
    <row r="39" spans="1:7">
      <c r="A39" s="43" t="s">
        <v>239</v>
      </c>
      <c r="B39" s="44" t="s">
        <v>35</v>
      </c>
      <c r="C39" s="51">
        <v>2545153.8400000003</v>
      </c>
      <c r="D39" s="51"/>
      <c r="E39" s="52">
        <v>2545153.8400000003</v>
      </c>
      <c r="F39" s="52">
        <v>-605973.98000000045</v>
      </c>
      <c r="G39" s="50">
        <f t="shared" si="1"/>
        <v>1939179.8599999999</v>
      </c>
    </row>
    <row r="40" spans="1:7">
      <c r="A40" s="43" t="s">
        <v>240</v>
      </c>
      <c r="B40" s="44" t="s">
        <v>36</v>
      </c>
      <c r="C40" s="51">
        <v>2667705.3200000003</v>
      </c>
      <c r="D40" s="51"/>
      <c r="E40" s="52">
        <v>2667705.3200000003</v>
      </c>
      <c r="F40" s="52">
        <v>407639.57999999961</v>
      </c>
      <c r="G40" s="50">
        <f t="shared" si="1"/>
        <v>3075344.9</v>
      </c>
    </row>
    <row r="41" spans="1:7">
      <c r="A41" s="43" t="s">
        <v>241</v>
      </c>
      <c r="B41" s="44" t="s">
        <v>37</v>
      </c>
      <c r="C41" s="51">
        <v>1669140</v>
      </c>
      <c r="D41" s="51"/>
      <c r="E41" s="52">
        <v>1669140</v>
      </c>
      <c r="F41" s="52">
        <v>61099.679999999935</v>
      </c>
      <c r="G41" s="50">
        <f t="shared" si="1"/>
        <v>1730239.68</v>
      </c>
    </row>
    <row r="42" spans="1:7">
      <c r="A42" s="43" t="s">
        <v>242</v>
      </c>
      <c r="B42" s="44" t="s">
        <v>38</v>
      </c>
      <c r="C42" s="51">
        <v>2360548.6100000003</v>
      </c>
      <c r="D42" s="51"/>
      <c r="E42" s="52">
        <v>2360548.6100000003</v>
      </c>
      <c r="F42" s="52">
        <v>1499562.2799999993</v>
      </c>
      <c r="G42" s="50">
        <f t="shared" si="1"/>
        <v>3860110.8899999997</v>
      </c>
    </row>
    <row r="43" spans="1:7">
      <c r="A43" s="43" t="s">
        <v>243</v>
      </c>
      <c r="B43" s="44" t="s">
        <v>39</v>
      </c>
      <c r="C43" s="51">
        <v>1798913.52</v>
      </c>
      <c r="D43" s="51"/>
      <c r="E43" s="52">
        <v>1798913.52</v>
      </c>
      <c r="F43" s="52">
        <v>-99785.520000000019</v>
      </c>
      <c r="G43" s="50">
        <f t="shared" si="1"/>
        <v>1699128</v>
      </c>
    </row>
    <row r="44" spans="1:7">
      <c r="A44" s="43" t="s">
        <v>244</v>
      </c>
      <c r="B44" s="44" t="s">
        <v>40</v>
      </c>
      <c r="C44" s="51">
        <v>168743850.34</v>
      </c>
      <c r="D44" s="51">
        <v>-19942246.859999999</v>
      </c>
      <c r="E44" s="52">
        <v>148801603.48000002</v>
      </c>
      <c r="F44" s="52">
        <v>69428.02999997139</v>
      </c>
      <c r="G44" s="50">
        <f t="shared" si="1"/>
        <v>148871031.50999999</v>
      </c>
    </row>
    <row r="45" spans="1:7">
      <c r="A45" s="43" t="s">
        <v>245</v>
      </c>
      <c r="B45" s="44" t="s">
        <v>41</v>
      </c>
      <c r="C45" s="51">
        <v>27000</v>
      </c>
      <c r="D45" s="51"/>
      <c r="E45" s="52">
        <v>27000</v>
      </c>
      <c r="F45" s="52">
        <v>0</v>
      </c>
      <c r="G45" s="50">
        <f t="shared" si="1"/>
        <v>27000</v>
      </c>
    </row>
    <row r="46" spans="1:7">
      <c r="A46" s="43" t="s">
        <v>246</v>
      </c>
      <c r="B46" s="44" t="s">
        <v>42</v>
      </c>
      <c r="C46" s="51">
        <v>8226674.1099999985</v>
      </c>
      <c r="D46" s="51"/>
      <c r="E46" s="52">
        <v>8226674.1099999985</v>
      </c>
      <c r="F46" s="52">
        <v>25719568.230000004</v>
      </c>
      <c r="G46" s="50">
        <f t="shared" si="1"/>
        <v>33946242.340000004</v>
      </c>
    </row>
    <row r="47" spans="1:7">
      <c r="A47" s="43" t="s">
        <v>247</v>
      </c>
      <c r="B47" s="44" t="s">
        <v>43</v>
      </c>
      <c r="C47" s="51">
        <v>7433744.4500000002</v>
      </c>
      <c r="D47" s="51"/>
      <c r="E47" s="52">
        <v>7433744.4500000002</v>
      </c>
      <c r="F47" s="52">
        <v>-218791.36000000034</v>
      </c>
      <c r="G47" s="50">
        <f t="shared" si="1"/>
        <v>7214953.0899999999</v>
      </c>
    </row>
    <row r="48" spans="1:7">
      <c r="A48" s="43" t="s">
        <v>248</v>
      </c>
      <c r="B48" s="44" t="s">
        <v>44</v>
      </c>
      <c r="C48" s="51">
        <v>948266.95</v>
      </c>
      <c r="D48" s="51"/>
      <c r="E48" s="52">
        <v>948266.95</v>
      </c>
      <c r="F48" s="52">
        <v>-241218.06999999995</v>
      </c>
      <c r="G48" s="50">
        <f t="shared" si="1"/>
        <v>707048.88</v>
      </c>
    </row>
    <row r="49" spans="1:7">
      <c r="A49" s="43" t="s">
        <v>249</v>
      </c>
      <c r="B49" s="44" t="s">
        <v>45</v>
      </c>
      <c r="C49" s="51">
        <v>345704.4</v>
      </c>
      <c r="D49" s="51"/>
      <c r="E49" s="52">
        <v>345704.4</v>
      </c>
      <c r="F49" s="52">
        <v>-131650.00000000003</v>
      </c>
      <c r="G49" s="50">
        <f t="shared" si="1"/>
        <v>214054.39999999999</v>
      </c>
    </row>
    <row r="50" spans="1:7">
      <c r="A50" s="43" t="s">
        <v>250</v>
      </c>
      <c r="B50" s="44" t="s">
        <v>46</v>
      </c>
      <c r="C50" s="51">
        <v>312230.7</v>
      </c>
      <c r="D50" s="51"/>
      <c r="E50" s="52">
        <v>312230.7</v>
      </c>
      <c r="F50" s="52">
        <v>-84625.560000000027</v>
      </c>
      <c r="G50" s="50">
        <f t="shared" si="1"/>
        <v>227605.13999999998</v>
      </c>
    </row>
    <row r="51" spans="1:7">
      <c r="A51" s="43" t="s">
        <v>251</v>
      </c>
      <c r="B51" s="44" t="s">
        <v>47</v>
      </c>
      <c r="C51" s="51">
        <v>42300</v>
      </c>
      <c r="D51" s="51"/>
      <c r="E51" s="52">
        <v>42300</v>
      </c>
      <c r="F51" s="52">
        <v>0</v>
      </c>
      <c r="G51" s="50">
        <f t="shared" si="1"/>
        <v>42300</v>
      </c>
    </row>
    <row r="52" spans="1:7">
      <c r="A52" s="43" t="s">
        <v>252</v>
      </c>
      <c r="B52" s="44" t="s">
        <v>48</v>
      </c>
      <c r="C52" s="51">
        <v>108000</v>
      </c>
      <c r="D52" s="51"/>
      <c r="E52" s="52">
        <v>108000</v>
      </c>
      <c r="F52" s="52">
        <v>2940000</v>
      </c>
      <c r="G52" s="50">
        <f t="shared" si="1"/>
        <v>3048000</v>
      </c>
    </row>
    <row r="53" spans="1:7">
      <c r="A53" s="43" t="s">
        <v>253</v>
      </c>
      <c r="B53" s="44" t="s">
        <v>49</v>
      </c>
      <c r="C53" s="51">
        <v>249168.6</v>
      </c>
      <c r="D53" s="51"/>
      <c r="E53" s="52">
        <v>249168.6</v>
      </c>
      <c r="F53" s="52">
        <v>1450000</v>
      </c>
      <c r="G53" s="50">
        <f t="shared" si="1"/>
        <v>1699168.6</v>
      </c>
    </row>
    <row r="54" spans="1:7">
      <c r="A54" s="43" t="s">
        <v>254</v>
      </c>
      <c r="B54" s="44" t="s">
        <v>50</v>
      </c>
      <c r="C54" s="51">
        <v>5841555.4600000009</v>
      </c>
      <c r="D54" s="51"/>
      <c r="E54" s="52">
        <v>5841555.4600000009</v>
      </c>
      <c r="F54" s="52">
        <v>-29353.88000000082</v>
      </c>
      <c r="G54" s="50">
        <f t="shared" si="1"/>
        <v>5812201.5800000001</v>
      </c>
    </row>
    <row r="55" spans="1:7">
      <c r="A55" s="43" t="s">
        <v>255</v>
      </c>
      <c r="B55" s="44" t="s">
        <v>51</v>
      </c>
      <c r="C55" s="51">
        <v>419081.89</v>
      </c>
      <c r="D55" s="51"/>
      <c r="E55" s="52">
        <v>419081.89</v>
      </c>
      <c r="F55" s="52">
        <v>-11586.599999999977</v>
      </c>
      <c r="G55" s="50">
        <f t="shared" si="1"/>
        <v>407495.29000000004</v>
      </c>
    </row>
    <row r="56" spans="1:7" ht="30">
      <c r="A56" s="43" t="s">
        <v>256</v>
      </c>
      <c r="B56" s="44" t="s">
        <v>52</v>
      </c>
      <c r="C56" s="51">
        <v>1052354.97</v>
      </c>
      <c r="D56" s="51"/>
      <c r="E56" s="52">
        <v>1052354.97</v>
      </c>
      <c r="F56" s="52">
        <v>12660.160000000149</v>
      </c>
      <c r="G56" s="50">
        <f t="shared" si="1"/>
        <v>1065015.1300000001</v>
      </c>
    </row>
    <row r="57" spans="1:7" ht="30">
      <c r="A57" s="43" t="s">
        <v>257</v>
      </c>
      <c r="B57" s="44" t="s">
        <v>53</v>
      </c>
      <c r="C57" s="51">
        <v>574926.21000000008</v>
      </c>
      <c r="D57" s="51"/>
      <c r="E57" s="52">
        <v>574926.21000000008</v>
      </c>
      <c r="F57" s="52">
        <v>11420</v>
      </c>
      <c r="G57" s="70">
        <f t="shared" si="1"/>
        <v>586346.21000000008</v>
      </c>
    </row>
    <row r="58" spans="1:7">
      <c r="A58" s="43" t="s">
        <v>258</v>
      </c>
      <c r="B58" s="44" t="s">
        <v>54</v>
      </c>
      <c r="C58" s="51">
        <v>21205142.040000003</v>
      </c>
      <c r="D58" s="51"/>
      <c r="E58" s="52">
        <v>21205142.040000003</v>
      </c>
      <c r="F58" s="52">
        <v>-675984.76</v>
      </c>
      <c r="G58" s="70">
        <f t="shared" si="1"/>
        <v>20529157.280000001</v>
      </c>
    </row>
    <row r="59" spans="1:7" ht="30">
      <c r="A59" s="43" t="s">
        <v>259</v>
      </c>
      <c r="B59" s="44" t="s">
        <v>55</v>
      </c>
      <c r="C59" s="51">
        <v>13634944.409999998</v>
      </c>
      <c r="D59" s="51"/>
      <c r="E59" s="52">
        <v>13634944.409999998</v>
      </c>
      <c r="F59" s="52">
        <v>91087.140000002459</v>
      </c>
      <c r="G59" s="50">
        <f t="shared" si="1"/>
        <v>13726031.550000001</v>
      </c>
    </row>
    <row r="60" spans="1:7">
      <c r="A60" s="43" t="s">
        <v>260</v>
      </c>
      <c r="B60" s="44" t="s">
        <v>56</v>
      </c>
      <c r="C60" s="51">
        <v>200000000</v>
      </c>
      <c r="D60" s="51"/>
      <c r="E60" s="52">
        <v>200000000</v>
      </c>
      <c r="F60" s="52">
        <v>73328729</v>
      </c>
      <c r="G60" s="50">
        <f t="shared" si="1"/>
        <v>273328729</v>
      </c>
    </row>
    <row r="61" spans="1:7">
      <c r="A61" s="43" t="s">
        <v>261</v>
      </c>
      <c r="B61" s="44" t="s">
        <v>57</v>
      </c>
      <c r="C61" s="51">
        <v>549491.29</v>
      </c>
      <c r="D61" s="51"/>
      <c r="E61" s="52">
        <v>549491.29</v>
      </c>
      <c r="F61" s="52">
        <v>-5000</v>
      </c>
      <c r="G61" s="50">
        <f t="shared" si="1"/>
        <v>544491.29</v>
      </c>
    </row>
    <row r="62" spans="1:7">
      <c r="A62" s="43" t="s">
        <v>262</v>
      </c>
      <c r="B62" s="44" t="s">
        <v>58</v>
      </c>
      <c r="C62" s="51">
        <v>17300000</v>
      </c>
      <c r="D62" s="51"/>
      <c r="E62" s="52">
        <v>17300000</v>
      </c>
      <c r="F62" s="52">
        <v>0</v>
      </c>
      <c r="G62" s="50">
        <f t="shared" si="1"/>
        <v>17300000</v>
      </c>
    </row>
    <row r="63" spans="1:7">
      <c r="A63" s="43" t="s">
        <v>263</v>
      </c>
      <c r="B63" s="44" t="s">
        <v>59</v>
      </c>
      <c r="C63" s="51">
        <v>3256000</v>
      </c>
      <c r="D63" s="51"/>
      <c r="E63" s="52">
        <v>3256000</v>
      </c>
      <c r="F63" s="52">
        <v>0</v>
      </c>
      <c r="G63" s="50">
        <f t="shared" si="1"/>
        <v>3256000</v>
      </c>
    </row>
    <row r="64" spans="1:7">
      <c r="A64" s="43" t="s">
        <v>264</v>
      </c>
      <c r="B64" s="44" t="s">
        <v>60</v>
      </c>
      <c r="C64" s="51">
        <v>577615</v>
      </c>
      <c r="D64" s="51"/>
      <c r="E64" s="52">
        <v>577615</v>
      </c>
      <c r="F64" s="52">
        <v>-24000</v>
      </c>
      <c r="G64" s="50">
        <f t="shared" si="1"/>
        <v>553615</v>
      </c>
    </row>
    <row r="65" spans="1:7">
      <c r="A65" s="43" t="s">
        <v>265</v>
      </c>
      <c r="B65" s="44" t="s">
        <v>61</v>
      </c>
      <c r="C65" s="51">
        <v>327321.19</v>
      </c>
      <c r="D65" s="51"/>
      <c r="E65" s="52">
        <v>327321.19</v>
      </c>
      <c r="F65" s="52">
        <v>-240000</v>
      </c>
      <c r="G65" s="50">
        <f t="shared" si="1"/>
        <v>87321.19</v>
      </c>
    </row>
    <row r="66" spans="1:7" ht="30">
      <c r="A66" s="43" t="s">
        <v>266</v>
      </c>
      <c r="B66" s="44" t="s">
        <v>62</v>
      </c>
      <c r="C66" s="51">
        <v>13658900</v>
      </c>
      <c r="D66" s="51"/>
      <c r="E66" s="52">
        <v>13658900</v>
      </c>
      <c r="F66" s="52">
        <v>680112.31000000052</v>
      </c>
      <c r="G66" s="50">
        <f t="shared" si="1"/>
        <v>14339012.310000001</v>
      </c>
    </row>
    <row r="67" spans="1:7">
      <c r="A67" s="43" t="s">
        <v>267</v>
      </c>
      <c r="B67" s="44" t="s">
        <v>63</v>
      </c>
      <c r="C67" s="51">
        <v>137995.20000000001</v>
      </c>
      <c r="D67" s="51"/>
      <c r="E67" s="52">
        <v>137995.20000000001</v>
      </c>
      <c r="F67" s="52">
        <v>-39585.200000000012</v>
      </c>
      <c r="G67" s="50">
        <f t="shared" si="1"/>
        <v>98410</v>
      </c>
    </row>
    <row r="68" spans="1:7">
      <c r="A68" s="43" t="s">
        <v>268</v>
      </c>
      <c r="B68" s="44" t="s">
        <v>64</v>
      </c>
      <c r="C68" s="51">
        <v>16305529</v>
      </c>
      <c r="D68" s="51"/>
      <c r="E68" s="52">
        <v>16305529</v>
      </c>
      <c r="F68" s="52">
        <v>-540318</v>
      </c>
      <c r="G68" s="50">
        <f t="shared" si="1"/>
        <v>15765211</v>
      </c>
    </row>
    <row r="69" spans="1:7" ht="30">
      <c r="A69" s="43" t="s">
        <v>269</v>
      </c>
      <c r="B69" s="44" t="s">
        <v>65</v>
      </c>
      <c r="C69" s="51">
        <v>16734993.449999999</v>
      </c>
      <c r="D69" s="51"/>
      <c r="E69" s="52">
        <v>16734993.449999999</v>
      </c>
      <c r="F69" s="52">
        <f>-18000+59939.77</f>
        <v>41939.769999999997</v>
      </c>
      <c r="G69" s="50">
        <f t="shared" ref="G69" si="2">SUM(E69+F69)</f>
        <v>16776933.219999999</v>
      </c>
    </row>
    <row r="70" spans="1:7" ht="30">
      <c r="A70" s="43" t="s">
        <v>270</v>
      </c>
      <c r="B70" s="44" t="s">
        <v>66</v>
      </c>
      <c r="C70" s="51">
        <v>0</v>
      </c>
      <c r="D70" s="51"/>
      <c r="E70" s="52">
        <v>0</v>
      </c>
      <c r="F70" s="52">
        <v>100000</v>
      </c>
      <c r="G70" s="50">
        <f t="shared" ref="G70:G134" si="3">SUM(E70+F70)</f>
        <v>100000</v>
      </c>
    </row>
    <row r="71" spans="1:7">
      <c r="A71" s="43" t="s">
        <v>271</v>
      </c>
      <c r="B71" s="44" t="s">
        <v>67</v>
      </c>
      <c r="C71" s="51">
        <v>166024321.86000001</v>
      </c>
      <c r="D71" s="51"/>
      <c r="E71" s="52">
        <v>166024321.86000001</v>
      </c>
      <c r="F71" s="52">
        <v>76461281.549999997</v>
      </c>
      <c r="G71" s="50">
        <f t="shared" si="3"/>
        <v>242485603.41000003</v>
      </c>
    </row>
    <row r="72" spans="1:7">
      <c r="A72" s="43" t="s">
        <v>272</v>
      </c>
      <c r="B72" s="44" t="s">
        <v>68</v>
      </c>
      <c r="C72" s="51">
        <v>82457952</v>
      </c>
      <c r="D72" s="51"/>
      <c r="E72" s="52">
        <v>82457952</v>
      </c>
      <c r="F72" s="52">
        <v>4051500.5600000024</v>
      </c>
      <c r="G72" s="50">
        <f t="shared" si="3"/>
        <v>86509452.560000002</v>
      </c>
    </row>
    <row r="73" spans="1:7">
      <c r="A73" s="43" t="s">
        <v>273</v>
      </c>
      <c r="B73" s="44" t="s">
        <v>69</v>
      </c>
      <c r="C73" s="51">
        <v>1850000</v>
      </c>
      <c r="D73" s="51"/>
      <c r="E73" s="52">
        <v>1850000</v>
      </c>
      <c r="F73" s="52">
        <v>7682020.0199999996</v>
      </c>
      <c r="G73" s="50">
        <f t="shared" si="3"/>
        <v>9532020.0199999996</v>
      </c>
    </row>
    <row r="74" spans="1:7">
      <c r="A74" s="43" t="s">
        <v>274</v>
      </c>
      <c r="B74" s="44" t="s">
        <v>70</v>
      </c>
      <c r="C74" s="51">
        <v>2141108</v>
      </c>
      <c r="D74" s="51"/>
      <c r="E74" s="52">
        <v>2141108</v>
      </c>
      <c r="F74" s="52">
        <v>23879725.600000001</v>
      </c>
      <c r="G74" s="50">
        <f t="shared" si="3"/>
        <v>26020833.600000001</v>
      </c>
    </row>
    <row r="75" spans="1:7">
      <c r="A75" s="43" t="s">
        <v>275</v>
      </c>
      <c r="B75" s="44" t="s">
        <v>71</v>
      </c>
      <c r="C75" s="51">
        <v>13260010</v>
      </c>
      <c r="D75" s="51"/>
      <c r="E75" s="52">
        <v>13260010</v>
      </c>
      <c r="F75" s="52">
        <v>39405138.450000003</v>
      </c>
      <c r="G75" s="50">
        <f t="shared" si="3"/>
        <v>52665148.450000003</v>
      </c>
    </row>
    <row r="76" spans="1:7" ht="30">
      <c r="A76" s="43" t="s">
        <v>276</v>
      </c>
      <c r="B76" s="44" t="s">
        <v>72</v>
      </c>
      <c r="C76" s="51">
        <v>6571500</v>
      </c>
      <c r="D76" s="51"/>
      <c r="E76" s="52">
        <v>6571500</v>
      </c>
      <c r="F76" s="52">
        <v>-2972000</v>
      </c>
      <c r="G76" s="50">
        <f t="shared" si="3"/>
        <v>3599500</v>
      </c>
    </row>
    <row r="77" spans="1:7" ht="30">
      <c r="A77" s="43" t="s">
        <v>277</v>
      </c>
      <c r="B77" s="44" t="s">
        <v>73</v>
      </c>
      <c r="C77" s="51">
        <v>938800</v>
      </c>
      <c r="D77" s="51"/>
      <c r="E77" s="52">
        <v>938800</v>
      </c>
      <c r="F77" s="52">
        <v>0</v>
      </c>
      <c r="G77" s="50">
        <f t="shared" si="3"/>
        <v>938800</v>
      </c>
    </row>
    <row r="78" spans="1:7">
      <c r="A78" s="43" t="s">
        <v>278</v>
      </c>
      <c r="B78" s="44" t="s">
        <v>74</v>
      </c>
      <c r="C78" s="51">
        <v>9819798.4299999997</v>
      </c>
      <c r="D78" s="51"/>
      <c r="E78" s="52">
        <v>9819798.4299999997</v>
      </c>
      <c r="F78" s="52">
        <v>-327053</v>
      </c>
      <c r="G78" s="50">
        <f t="shared" si="3"/>
        <v>9492745.4299999997</v>
      </c>
    </row>
    <row r="79" spans="1:7">
      <c r="A79" s="43" t="s">
        <v>279</v>
      </c>
      <c r="B79" s="44" t="s">
        <v>75</v>
      </c>
      <c r="C79" s="51">
        <v>60000</v>
      </c>
      <c r="D79" s="51"/>
      <c r="E79" s="52">
        <v>60000</v>
      </c>
      <c r="F79" s="52">
        <v>0</v>
      </c>
      <c r="G79" s="50">
        <f t="shared" si="3"/>
        <v>60000</v>
      </c>
    </row>
    <row r="80" spans="1:7">
      <c r="A80" s="43" t="s">
        <v>280</v>
      </c>
      <c r="B80" s="44" t="s">
        <v>76</v>
      </c>
      <c r="C80" s="51">
        <v>11145821.710000001</v>
      </c>
      <c r="D80" s="51"/>
      <c r="E80" s="52">
        <v>11145821.710000001</v>
      </c>
      <c r="F80" s="52">
        <v>2400000</v>
      </c>
      <c r="G80" s="50">
        <f t="shared" si="3"/>
        <v>13545821.710000001</v>
      </c>
    </row>
    <row r="81" spans="1:7" s="11" customFormat="1">
      <c r="A81" s="43" t="s">
        <v>281</v>
      </c>
      <c r="B81" s="44" t="s">
        <v>77</v>
      </c>
      <c r="C81" s="51">
        <v>0</v>
      </c>
      <c r="D81" s="51">
        <v>0</v>
      </c>
      <c r="E81" s="52">
        <v>0</v>
      </c>
      <c r="F81" s="52">
        <v>20000</v>
      </c>
      <c r="G81" s="50">
        <f t="shared" si="3"/>
        <v>20000</v>
      </c>
    </row>
    <row r="82" spans="1:7">
      <c r="A82" s="43" t="s">
        <v>282</v>
      </c>
      <c r="B82" s="44" t="s">
        <v>78</v>
      </c>
      <c r="C82" s="51">
        <v>26494055.75</v>
      </c>
      <c r="D82" s="51"/>
      <c r="E82" s="52">
        <v>26494055.75</v>
      </c>
      <c r="F82" s="52">
        <v>35771653.909999996</v>
      </c>
      <c r="G82" s="50">
        <f t="shared" si="3"/>
        <v>62265709.659999996</v>
      </c>
    </row>
    <row r="83" spans="1:7">
      <c r="A83" s="43" t="s">
        <v>283</v>
      </c>
      <c r="B83" s="44" t="s">
        <v>79</v>
      </c>
      <c r="C83" s="51">
        <v>12904000</v>
      </c>
      <c r="D83" s="51"/>
      <c r="E83" s="52">
        <v>12904000</v>
      </c>
      <c r="F83" s="52">
        <v>850000</v>
      </c>
      <c r="G83" s="50">
        <f t="shared" si="3"/>
        <v>13754000</v>
      </c>
    </row>
    <row r="84" spans="1:7">
      <c r="A84" s="43" t="s">
        <v>284</v>
      </c>
      <c r="B84" s="44" t="s">
        <v>80</v>
      </c>
      <c r="C84" s="51">
        <v>9860000</v>
      </c>
      <c r="D84" s="51"/>
      <c r="E84" s="52">
        <v>9860000</v>
      </c>
      <c r="F84" s="52">
        <v>-7330000</v>
      </c>
      <c r="G84" s="50">
        <f t="shared" si="3"/>
        <v>2530000</v>
      </c>
    </row>
    <row r="85" spans="1:7">
      <c r="A85" s="43" t="s">
        <v>285</v>
      </c>
      <c r="B85" s="44" t="s">
        <v>81</v>
      </c>
      <c r="C85" s="51">
        <v>2320000</v>
      </c>
      <c r="D85" s="51"/>
      <c r="E85" s="52">
        <v>2320000</v>
      </c>
      <c r="F85" s="52">
        <f>300000</f>
        <v>300000</v>
      </c>
      <c r="G85" s="50">
        <f t="shared" si="3"/>
        <v>2620000</v>
      </c>
    </row>
    <row r="86" spans="1:7">
      <c r="A86" s="43" t="s">
        <v>286</v>
      </c>
      <c r="B86" s="44" t="s">
        <v>82</v>
      </c>
      <c r="C86" s="51">
        <v>100000</v>
      </c>
      <c r="D86" s="51"/>
      <c r="E86" s="52">
        <v>100000</v>
      </c>
      <c r="F86" s="52">
        <v>921920</v>
      </c>
      <c r="G86" s="50">
        <f t="shared" si="3"/>
        <v>1021920</v>
      </c>
    </row>
    <row r="87" spans="1:7">
      <c r="A87" s="43" t="s">
        <v>287</v>
      </c>
      <c r="B87" s="44" t="s">
        <v>83</v>
      </c>
      <c r="C87" s="51">
        <v>20000000</v>
      </c>
      <c r="D87" s="51"/>
      <c r="E87" s="52">
        <v>20000000</v>
      </c>
      <c r="F87" s="52">
        <v>7631177.1999999993</v>
      </c>
      <c r="G87" s="50">
        <f t="shared" si="3"/>
        <v>27631177.199999999</v>
      </c>
    </row>
    <row r="88" spans="1:7">
      <c r="A88" s="43" t="s">
        <v>288</v>
      </c>
      <c r="B88" s="44" t="s">
        <v>84</v>
      </c>
      <c r="C88" s="51">
        <v>10120000</v>
      </c>
      <c r="D88" s="51"/>
      <c r="E88" s="52">
        <v>10120000</v>
      </c>
      <c r="F88" s="52">
        <v>1115000</v>
      </c>
      <c r="G88" s="50">
        <f t="shared" si="3"/>
        <v>11235000</v>
      </c>
    </row>
    <row r="89" spans="1:7">
      <c r="A89" s="43" t="s">
        <v>289</v>
      </c>
      <c r="B89" s="44" t="s">
        <v>85</v>
      </c>
      <c r="C89" s="51">
        <v>3244000</v>
      </c>
      <c r="D89" s="51"/>
      <c r="E89" s="52">
        <v>3244000</v>
      </c>
      <c r="F89" s="52">
        <v>300000</v>
      </c>
      <c r="G89" s="50">
        <f t="shared" si="3"/>
        <v>3544000</v>
      </c>
    </row>
    <row r="90" spans="1:7">
      <c r="A90" s="43" t="s">
        <v>290</v>
      </c>
      <c r="B90" s="44" t="s">
        <v>86</v>
      </c>
      <c r="C90" s="51">
        <v>39474403.620000005</v>
      </c>
      <c r="D90" s="51"/>
      <c r="E90" s="52">
        <v>39474403.620000005</v>
      </c>
      <c r="F90" s="52">
        <v>-18292947.020000003</v>
      </c>
      <c r="G90" s="50">
        <f t="shared" si="3"/>
        <v>21181456.600000001</v>
      </c>
    </row>
    <row r="91" spans="1:7" ht="30">
      <c r="A91" s="43" t="s">
        <v>291</v>
      </c>
      <c r="B91" s="44" t="s">
        <v>87</v>
      </c>
      <c r="C91" s="51">
        <v>929310</v>
      </c>
      <c r="D91" s="51"/>
      <c r="E91" s="52">
        <v>929310</v>
      </c>
      <c r="F91" s="52">
        <v>15000</v>
      </c>
      <c r="G91" s="50">
        <f t="shared" si="3"/>
        <v>944310</v>
      </c>
    </row>
    <row r="92" spans="1:7" ht="30">
      <c r="A92" s="43" t="s">
        <v>292</v>
      </c>
      <c r="B92" s="44" t="s">
        <v>88</v>
      </c>
      <c r="C92" s="51">
        <v>16260290.390000001</v>
      </c>
      <c r="D92" s="51"/>
      <c r="E92" s="52">
        <v>16260290.390000001</v>
      </c>
      <c r="F92" s="52">
        <v>435285.06999999844</v>
      </c>
      <c r="G92" s="50">
        <f t="shared" si="3"/>
        <v>16695575.459999999</v>
      </c>
    </row>
    <row r="93" spans="1:7">
      <c r="A93" s="43" t="s">
        <v>293</v>
      </c>
      <c r="B93" s="44" t="s">
        <v>89</v>
      </c>
      <c r="C93" s="51">
        <v>50855115.68</v>
      </c>
      <c r="D93" s="51"/>
      <c r="E93" s="52">
        <v>50855115.68</v>
      </c>
      <c r="F93" s="52">
        <v>-12276451.810000002</v>
      </c>
      <c r="G93" s="50">
        <f t="shared" si="3"/>
        <v>38578663.869999997</v>
      </c>
    </row>
    <row r="94" spans="1:7" ht="30">
      <c r="A94" s="43" t="s">
        <v>294</v>
      </c>
      <c r="B94" s="44" t="s">
        <v>90</v>
      </c>
      <c r="C94" s="51">
        <v>25789663.52</v>
      </c>
      <c r="D94" s="51"/>
      <c r="E94" s="52">
        <v>25789663.52</v>
      </c>
      <c r="F94" s="52">
        <v>-2570210.09</v>
      </c>
      <c r="G94" s="50">
        <f t="shared" si="3"/>
        <v>23219453.43</v>
      </c>
    </row>
    <row r="95" spans="1:7">
      <c r="A95" s="43" t="s">
        <v>295</v>
      </c>
      <c r="B95" s="44" t="s">
        <v>91</v>
      </c>
      <c r="C95" s="51">
        <v>1864139.4</v>
      </c>
      <c r="D95" s="51"/>
      <c r="E95" s="52">
        <v>1864139.4</v>
      </c>
      <c r="F95" s="52">
        <v>1757929.12</v>
      </c>
      <c r="G95" s="50">
        <f t="shared" si="3"/>
        <v>3622068.52</v>
      </c>
    </row>
    <row r="96" spans="1:7">
      <c r="A96" s="43" t="s">
        <v>296</v>
      </c>
      <c r="B96" s="44" t="s">
        <v>92</v>
      </c>
      <c r="C96" s="51">
        <v>1408500</v>
      </c>
      <c r="D96" s="51"/>
      <c r="E96" s="52">
        <v>1408500</v>
      </c>
      <c r="F96" s="52">
        <v>0</v>
      </c>
      <c r="G96" s="50">
        <f t="shared" si="3"/>
        <v>1408500</v>
      </c>
    </row>
    <row r="97" spans="1:7" ht="30">
      <c r="A97" s="43" t="s">
        <v>297</v>
      </c>
      <c r="B97" s="44" t="s">
        <v>93</v>
      </c>
      <c r="C97" s="51">
        <v>32354136</v>
      </c>
      <c r="D97" s="51"/>
      <c r="E97" s="52">
        <v>32354136</v>
      </c>
      <c r="F97" s="52"/>
      <c r="G97" s="50">
        <f t="shared" si="3"/>
        <v>32354136</v>
      </c>
    </row>
    <row r="98" spans="1:7" ht="30">
      <c r="A98" s="43" t="s">
        <v>298</v>
      </c>
      <c r="B98" s="44" t="s">
        <v>94</v>
      </c>
      <c r="C98" s="51">
        <v>7150000</v>
      </c>
      <c r="D98" s="51"/>
      <c r="E98" s="52">
        <v>7150000</v>
      </c>
      <c r="F98" s="52">
        <v>466440</v>
      </c>
      <c r="G98" s="50">
        <f t="shared" si="3"/>
        <v>7616440</v>
      </c>
    </row>
    <row r="99" spans="1:7">
      <c r="A99" s="43" t="s">
        <v>299</v>
      </c>
      <c r="B99" s="44" t="s">
        <v>95</v>
      </c>
      <c r="C99" s="51">
        <v>60064</v>
      </c>
      <c r="D99" s="51"/>
      <c r="E99" s="52">
        <v>60064</v>
      </c>
      <c r="F99" s="52">
        <v>-11400</v>
      </c>
      <c r="G99" s="50">
        <f t="shared" si="3"/>
        <v>48664</v>
      </c>
    </row>
    <row r="100" spans="1:7" ht="30">
      <c r="A100" s="43" t="s">
        <v>300</v>
      </c>
      <c r="B100" s="44" t="s">
        <v>96</v>
      </c>
      <c r="C100" s="51">
        <v>6784000</v>
      </c>
      <c r="D100" s="51"/>
      <c r="E100" s="52">
        <v>6784000</v>
      </c>
      <c r="F100" s="52">
        <v>-200000</v>
      </c>
      <c r="G100" s="50">
        <f t="shared" si="3"/>
        <v>6584000</v>
      </c>
    </row>
    <row r="101" spans="1:7">
      <c r="A101" s="43" t="s">
        <v>301</v>
      </c>
      <c r="B101" s="44" t="s">
        <v>97</v>
      </c>
      <c r="C101" s="51">
        <v>264000</v>
      </c>
      <c r="D101" s="51"/>
      <c r="E101" s="52">
        <v>264000</v>
      </c>
      <c r="F101" s="52">
        <v>14400</v>
      </c>
      <c r="G101" s="50">
        <f t="shared" si="3"/>
        <v>278400</v>
      </c>
    </row>
    <row r="102" spans="1:7">
      <c r="A102" s="43" t="s">
        <v>302</v>
      </c>
      <c r="B102" s="44" t="s">
        <v>98</v>
      </c>
      <c r="C102" s="51">
        <v>1267054</v>
      </c>
      <c r="D102" s="51"/>
      <c r="E102" s="52">
        <v>1267054</v>
      </c>
      <c r="F102" s="52">
        <v>197374</v>
      </c>
      <c r="G102" s="50">
        <f t="shared" si="3"/>
        <v>1464428</v>
      </c>
    </row>
    <row r="103" spans="1:7">
      <c r="A103" s="43" t="s">
        <v>303</v>
      </c>
      <c r="B103" s="44" t="s">
        <v>99</v>
      </c>
      <c r="C103" s="51">
        <v>193756.4</v>
      </c>
      <c r="D103" s="51"/>
      <c r="E103" s="52">
        <v>193756.4</v>
      </c>
      <c r="F103" s="52">
        <v>31636</v>
      </c>
      <c r="G103" s="50">
        <f t="shared" si="3"/>
        <v>225392.4</v>
      </c>
    </row>
    <row r="104" spans="1:7">
      <c r="A104" s="43" t="s">
        <v>304</v>
      </c>
      <c r="B104" s="44" t="s">
        <v>100</v>
      </c>
      <c r="C104" s="51">
        <v>300677.34999999998</v>
      </c>
      <c r="D104" s="51"/>
      <c r="E104" s="52">
        <v>300677.34999999998</v>
      </c>
      <c r="F104" s="52">
        <v>224902</v>
      </c>
      <c r="G104" s="50">
        <f t="shared" si="3"/>
        <v>525579.35</v>
      </c>
    </row>
    <row r="105" spans="1:7">
      <c r="A105" s="43" t="s">
        <v>305</v>
      </c>
      <c r="B105" s="44" t="s">
        <v>101</v>
      </c>
      <c r="C105" s="51">
        <v>531630</v>
      </c>
      <c r="D105" s="51"/>
      <c r="E105" s="52">
        <v>531630</v>
      </c>
      <c r="F105" s="52">
        <v>-248400</v>
      </c>
      <c r="G105" s="50">
        <f t="shared" si="3"/>
        <v>283230</v>
      </c>
    </row>
    <row r="106" spans="1:7">
      <c r="A106" s="43" t="s">
        <v>306</v>
      </c>
      <c r="B106" s="44" t="s">
        <v>102</v>
      </c>
      <c r="C106" s="51">
        <v>120150</v>
      </c>
      <c r="D106" s="51"/>
      <c r="E106" s="52">
        <v>120150</v>
      </c>
      <c r="F106" s="52">
        <v>0</v>
      </c>
      <c r="G106" s="50">
        <f t="shared" si="3"/>
        <v>120150</v>
      </c>
    </row>
    <row r="107" spans="1:7">
      <c r="A107" s="43" t="s">
        <v>307</v>
      </c>
      <c r="B107" s="44" t="s">
        <v>103</v>
      </c>
      <c r="C107" s="51">
        <v>42008</v>
      </c>
      <c r="D107" s="51"/>
      <c r="E107" s="52">
        <v>42008</v>
      </c>
      <c r="F107" s="52">
        <v>0</v>
      </c>
      <c r="G107" s="50">
        <f t="shared" si="3"/>
        <v>42008</v>
      </c>
    </row>
    <row r="108" spans="1:7">
      <c r="A108" s="43" t="s">
        <v>308</v>
      </c>
      <c r="B108" s="44" t="s">
        <v>104</v>
      </c>
      <c r="C108" s="51">
        <v>124500</v>
      </c>
      <c r="D108" s="51"/>
      <c r="E108" s="52">
        <v>124500</v>
      </c>
      <c r="F108" s="52">
        <v>-91000</v>
      </c>
      <c r="G108" s="50">
        <f t="shared" si="3"/>
        <v>33500</v>
      </c>
    </row>
    <row r="109" spans="1:7">
      <c r="A109" s="43" t="s">
        <v>309</v>
      </c>
      <c r="B109" s="44" t="s">
        <v>105</v>
      </c>
      <c r="C109" s="51">
        <v>30298118.07</v>
      </c>
      <c r="D109" s="51"/>
      <c r="E109" s="52">
        <v>30298118.07</v>
      </c>
      <c r="F109" s="52">
        <f>20652573.58-652553.26</f>
        <v>20000020.319999997</v>
      </c>
      <c r="G109" s="50">
        <f t="shared" si="3"/>
        <v>50298138.390000001</v>
      </c>
    </row>
    <row r="110" spans="1:7">
      <c r="A110" s="43" t="s">
        <v>310</v>
      </c>
      <c r="B110" s="44" t="s">
        <v>106</v>
      </c>
      <c r="C110" s="51">
        <v>362160</v>
      </c>
      <c r="D110" s="51"/>
      <c r="E110" s="52">
        <v>362160</v>
      </c>
      <c r="F110" s="52">
        <v>47744</v>
      </c>
      <c r="G110" s="50">
        <f t="shared" si="3"/>
        <v>409904</v>
      </c>
    </row>
    <row r="111" spans="1:7">
      <c r="A111" s="43" t="s">
        <v>311</v>
      </c>
      <c r="B111" s="44" t="s">
        <v>107</v>
      </c>
      <c r="C111" s="51">
        <v>2565000</v>
      </c>
      <c r="D111" s="51"/>
      <c r="E111" s="52">
        <v>2565000</v>
      </c>
      <c r="F111" s="52">
        <v>1200000</v>
      </c>
      <c r="G111" s="50">
        <f t="shared" si="3"/>
        <v>3765000</v>
      </c>
    </row>
    <row r="112" spans="1:7">
      <c r="A112" s="43" t="s">
        <v>312</v>
      </c>
      <c r="B112" s="44" t="s">
        <v>108</v>
      </c>
      <c r="C112" s="51">
        <v>50000</v>
      </c>
      <c r="D112" s="51"/>
      <c r="E112" s="52">
        <v>50000</v>
      </c>
      <c r="F112" s="52">
        <v>-50000</v>
      </c>
      <c r="G112" s="50">
        <f t="shared" si="3"/>
        <v>0</v>
      </c>
    </row>
    <row r="113" spans="1:7">
      <c r="A113" s="43" t="s">
        <v>313</v>
      </c>
      <c r="B113" s="44" t="s">
        <v>109</v>
      </c>
      <c r="C113" s="51">
        <v>7253440</v>
      </c>
      <c r="D113" s="51"/>
      <c r="E113" s="52">
        <v>7253440</v>
      </c>
      <c r="F113" s="52">
        <v>-1000001</v>
      </c>
      <c r="G113" s="50">
        <f t="shared" si="3"/>
        <v>6253439</v>
      </c>
    </row>
    <row r="114" spans="1:7">
      <c r="A114" s="43" t="s">
        <v>314</v>
      </c>
      <c r="B114" s="44" t="s">
        <v>110</v>
      </c>
      <c r="C114" s="51">
        <v>3400000</v>
      </c>
      <c r="D114" s="51"/>
      <c r="E114" s="52">
        <v>3400000</v>
      </c>
      <c r="F114" s="52">
        <v>-1166835</v>
      </c>
      <c r="G114" s="50">
        <f t="shared" si="3"/>
        <v>2233165</v>
      </c>
    </row>
    <row r="115" spans="1:7">
      <c r="A115" s="43" t="s">
        <v>315</v>
      </c>
      <c r="B115" s="44" t="s">
        <v>111</v>
      </c>
      <c r="C115" s="51">
        <v>11200000</v>
      </c>
      <c r="D115" s="51"/>
      <c r="E115" s="52">
        <v>11200000</v>
      </c>
      <c r="F115" s="52">
        <v>-3557000</v>
      </c>
      <c r="G115" s="50">
        <f t="shared" si="3"/>
        <v>7643000</v>
      </c>
    </row>
    <row r="116" spans="1:7">
      <c r="A116" s="43" t="s">
        <v>316</v>
      </c>
      <c r="B116" s="44" t="s">
        <v>112</v>
      </c>
      <c r="C116" s="51">
        <v>1580000</v>
      </c>
      <c r="D116" s="51"/>
      <c r="E116" s="52">
        <v>1580000</v>
      </c>
      <c r="F116" s="52">
        <v>3668375</v>
      </c>
      <c r="G116" s="50">
        <f t="shared" si="3"/>
        <v>5248375</v>
      </c>
    </row>
    <row r="117" spans="1:7" ht="30">
      <c r="A117" s="43" t="s">
        <v>317</v>
      </c>
      <c r="B117" s="44" t="s">
        <v>113</v>
      </c>
      <c r="C117" s="51">
        <v>55000000</v>
      </c>
      <c r="D117" s="51"/>
      <c r="E117" s="52">
        <v>55000000</v>
      </c>
      <c r="F117" s="52">
        <v>1556000</v>
      </c>
      <c r="G117" s="50">
        <f t="shared" si="3"/>
        <v>56556000</v>
      </c>
    </row>
    <row r="118" spans="1:7" s="11" customFormat="1" ht="30">
      <c r="A118" s="43">
        <v>419</v>
      </c>
      <c r="B118" s="44" t="s">
        <v>113</v>
      </c>
      <c r="C118" s="51"/>
      <c r="D118" s="51"/>
      <c r="E118" s="52"/>
      <c r="F118" s="52">
        <v>6000000</v>
      </c>
      <c r="G118" s="50">
        <v>6000000</v>
      </c>
    </row>
    <row r="119" spans="1:7" ht="30">
      <c r="A119" s="43" t="s">
        <v>318</v>
      </c>
      <c r="B119" s="44" t="s">
        <v>114</v>
      </c>
      <c r="C119" s="51">
        <v>677000000</v>
      </c>
      <c r="D119" s="51"/>
      <c r="E119" s="52">
        <v>677000000</v>
      </c>
      <c r="F119" s="52">
        <f>112000000+10000000</f>
        <v>122000000</v>
      </c>
      <c r="G119" s="50">
        <f t="shared" si="3"/>
        <v>799000000</v>
      </c>
    </row>
    <row r="120" spans="1:7">
      <c r="A120" s="43" t="s">
        <v>319</v>
      </c>
      <c r="B120" s="44" t="s">
        <v>115</v>
      </c>
      <c r="C120" s="51">
        <v>6400000</v>
      </c>
      <c r="D120" s="51"/>
      <c r="E120" s="52">
        <v>6400000</v>
      </c>
      <c r="F120" s="52">
        <v>15990726.630000001</v>
      </c>
      <c r="G120" s="50">
        <f t="shared" si="3"/>
        <v>22390726.630000003</v>
      </c>
    </row>
    <row r="121" spans="1:7">
      <c r="A121" s="43" t="s">
        <v>320</v>
      </c>
      <c r="B121" s="44" t="s">
        <v>116</v>
      </c>
      <c r="C121" s="51">
        <v>12580000</v>
      </c>
      <c r="D121" s="51"/>
      <c r="E121" s="52">
        <v>12580000</v>
      </c>
      <c r="F121" s="52">
        <v>-27713.990000000224</v>
      </c>
      <c r="G121" s="50">
        <f t="shared" si="3"/>
        <v>12552286.01</v>
      </c>
    </row>
    <row r="122" spans="1:7">
      <c r="A122" s="43" t="s">
        <v>321</v>
      </c>
      <c r="B122" s="44" t="s">
        <v>117</v>
      </c>
      <c r="C122" s="51">
        <v>173763666</v>
      </c>
      <c r="D122" s="51">
        <v>30000000</v>
      </c>
      <c r="E122" s="52">
        <v>203763666</v>
      </c>
      <c r="F122" s="52">
        <f>45166029.58-3663220.83+12000000+10000000</f>
        <v>63502808.75</v>
      </c>
      <c r="G122" s="50">
        <f>SUM(E122+F122)</f>
        <v>267266474.75</v>
      </c>
    </row>
    <row r="123" spans="1:7">
      <c r="A123" s="43" t="s">
        <v>322</v>
      </c>
      <c r="B123" s="44" t="s">
        <v>118</v>
      </c>
      <c r="C123" s="51">
        <v>644400</v>
      </c>
      <c r="D123" s="51"/>
      <c r="E123" s="52">
        <v>644400</v>
      </c>
      <c r="F123" s="52">
        <v>5400000</v>
      </c>
      <c r="G123" s="50">
        <f t="shared" si="3"/>
        <v>6044400</v>
      </c>
    </row>
    <row r="124" spans="1:7">
      <c r="A124" s="43" t="s">
        <v>323</v>
      </c>
      <c r="B124" s="44" t="s">
        <v>119</v>
      </c>
      <c r="C124" s="51">
        <v>6550000</v>
      </c>
      <c r="D124" s="51"/>
      <c r="E124" s="52">
        <v>6550000</v>
      </c>
      <c r="F124" s="52">
        <v>-504616</v>
      </c>
      <c r="G124" s="50">
        <f t="shared" si="3"/>
        <v>6045384</v>
      </c>
    </row>
    <row r="125" spans="1:7">
      <c r="A125" s="43" t="s">
        <v>324</v>
      </c>
      <c r="B125" s="44" t="s">
        <v>120</v>
      </c>
      <c r="C125" s="51">
        <v>430000</v>
      </c>
      <c r="D125" s="51"/>
      <c r="E125" s="52">
        <v>430000</v>
      </c>
      <c r="F125" s="52">
        <v>0</v>
      </c>
      <c r="G125" s="50">
        <f t="shared" si="3"/>
        <v>430000</v>
      </c>
    </row>
    <row r="126" spans="1:7">
      <c r="A126" s="43" t="s">
        <v>325</v>
      </c>
      <c r="B126" s="44" t="s">
        <v>121</v>
      </c>
      <c r="C126" s="51">
        <v>640000</v>
      </c>
      <c r="D126" s="51"/>
      <c r="E126" s="52">
        <v>640000</v>
      </c>
      <c r="F126" s="52">
        <v>0</v>
      </c>
      <c r="G126" s="50">
        <f t="shared" si="3"/>
        <v>640000</v>
      </c>
    </row>
    <row r="127" spans="1:7">
      <c r="A127" s="43" t="s">
        <v>326</v>
      </c>
      <c r="B127" s="44" t="s">
        <v>122</v>
      </c>
      <c r="C127" s="51">
        <v>28009077.960000001</v>
      </c>
      <c r="D127" s="51"/>
      <c r="E127" s="52">
        <v>28009077.960000001</v>
      </c>
      <c r="F127" s="52">
        <v>-28009077.130000003</v>
      </c>
      <c r="G127" s="50">
        <f t="shared" si="3"/>
        <v>0.82999999821186066</v>
      </c>
    </row>
    <row r="128" spans="1:7">
      <c r="A128" s="43" t="s">
        <v>327</v>
      </c>
      <c r="B128" s="44" t="s">
        <v>123</v>
      </c>
      <c r="C128" s="51">
        <v>40375218.200000003</v>
      </c>
      <c r="D128" s="51"/>
      <c r="E128" s="52">
        <v>40375218.200000003</v>
      </c>
      <c r="F128" s="52">
        <f>39560620+9077.13+1.02</f>
        <v>39569698.150000006</v>
      </c>
      <c r="G128" s="50">
        <f t="shared" si="3"/>
        <v>79944916.350000009</v>
      </c>
    </row>
    <row r="129" spans="1:7">
      <c r="A129" s="43" t="s">
        <v>328</v>
      </c>
      <c r="B129" s="44" t="s">
        <v>124</v>
      </c>
      <c r="C129" s="51">
        <v>0</v>
      </c>
      <c r="D129" s="51"/>
      <c r="E129" s="52">
        <v>0</v>
      </c>
      <c r="F129" s="52">
        <f>28000000+6000000</f>
        <v>34000000</v>
      </c>
      <c r="G129" s="50">
        <f t="shared" si="3"/>
        <v>34000000</v>
      </c>
    </row>
    <row r="130" spans="1:7">
      <c r="A130" s="43" t="s">
        <v>329</v>
      </c>
      <c r="B130" s="44" t="s">
        <v>125</v>
      </c>
      <c r="C130" s="51">
        <v>0</v>
      </c>
      <c r="D130" s="51"/>
      <c r="E130" s="52">
        <v>0</v>
      </c>
      <c r="F130" s="52">
        <v>3697530</v>
      </c>
      <c r="G130" s="50">
        <f t="shared" si="3"/>
        <v>3697530</v>
      </c>
    </row>
    <row r="131" spans="1:7">
      <c r="A131" s="43" t="s">
        <v>330</v>
      </c>
      <c r="B131" s="44" t="s">
        <v>126</v>
      </c>
      <c r="C131" s="51">
        <v>0</v>
      </c>
      <c r="D131" s="51"/>
      <c r="E131" s="52">
        <v>0</v>
      </c>
      <c r="F131" s="52">
        <v>3000000</v>
      </c>
      <c r="G131" s="50">
        <f t="shared" si="3"/>
        <v>3000000</v>
      </c>
    </row>
    <row r="132" spans="1:7">
      <c r="A132" s="43" t="s">
        <v>331</v>
      </c>
      <c r="B132" s="44" t="s">
        <v>127</v>
      </c>
      <c r="C132" s="51">
        <v>3014282</v>
      </c>
      <c r="D132" s="51"/>
      <c r="E132" s="52">
        <v>3014282</v>
      </c>
      <c r="F132" s="52">
        <v>308195.51000000024</v>
      </c>
      <c r="G132" s="50">
        <f t="shared" si="3"/>
        <v>3322477.5100000002</v>
      </c>
    </row>
    <row r="133" spans="1:7">
      <c r="A133" s="43" t="s">
        <v>332</v>
      </c>
      <c r="B133" s="44" t="s">
        <v>128</v>
      </c>
      <c r="C133" s="51">
        <v>1366228</v>
      </c>
      <c r="D133" s="51"/>
      <c r="E133" s="52">
        <v>1366228</v>
      </c>
      <c r="F133" s="52">
        <v>-805843.57</v>
      </c>
      <c r="G133" s="50">
        <f t="shared" si="3"/>
        <v>560384.43000000005</v>
      </c>
    </row>
    <row r="134" spans="1:7">
      <c r="A134" s="43" t="s">
        <v>333</v>
      </c>
      <c r="B134" s="44" t="s">
        <v>129</v>
      </c>
      <c r="C134" s="51">
        <v>22109061.290000003</v>
      </c>
      <c r="D134" s="51"/>
      <c r="E134" s="52">
        <v>22109061.290000003</v>
      </c>
      <c r="F134" s="52">
        <v>2425201.879999999</v>
      </c>
      <c r="G134" s="50">
        <f t="shared" si="3"/>
        <v>24534263.170000002</v>
      </c>
    </row>
    <row r="135" spans="1:7">
      <c r="A135" s="43" t="s">
        <v>334</v>
      </c>
      <c r="B135" s="44" t="s">
        <v>130</v>
      </c>
      <c r="C135" s="51">
        <v>3061010.41</v>
      </c>
      <c r="D135" s="51"/>
      <c r="E135" s="52">
        <v>3061010.41</v>
      </c>
      <c r="F135" s="52">
        <v>-13391.999999999534</v>
      </c>
      <c r="G135" s="50">
        <f t="shared" ref="G135:G169" si="4">SUM(E135+F135)</f>
        <v>3047618.4100000006</v>
      </c>
    </row>
    <row r="136" spans="1:7">
      <c r="A136" s="43" t="s">
        <v>335</v>
      </c>
      <c r="B136" s="44" t="s">
        <v>131</v>
      </c>
      <c r="C136" s="51">
        <v>883365.15</v>
      </c>
      <c r="D136" s="51"/>
      <c r="E136" s="52">
        <v>883365.15</v>
      </c>
      <c r="F136" s="52">
        <v>-187980</v>
      </c>
      <c r="G136" s="50">
        <f t="shared" si="4"/>
        <v>695385.15</v>
      </c>
    </row>
    <row r="137" spans="1:7">
      <c r="A137" s="43" t="s">
        <v>336</v>
      </c>
      <c r="B137" s="44" t="s">
        <v>132</v>
      </c>
      <c r="C137" s="51">
        <v>145164.79</v>
      </c>
      <c r="D137" s="51"/>
      <c r="E137" s="52">
        <v>145164.79</v>
      </c>
      <c r="F137" s="52">
        <v>-145164.79</v>
      </c>
      <c r="G137" s="50">
        <f t="shared" si="4"/>
        <v>0</v>
      </c>
    </row>
    <row r="138" spans="1:7">
      <c r="A138" s="43" t="s">
        <v>337</v>
      </c>
      <c r="B138" s="44" t="s">
        <v>133</v>
      </c>
      <c r="C138" s="51">
        <v>1378180.48</v>
      </c>
      <c r="D138" s="51"/>
      <c r="E138" s="52">
        <v>1378180.48</v>
      </c>
      <c r="F138" s="52">
        <v>1227000</v>
      </c>
      <c r="G138" s="50">
        <f t="shared" si="4"/>
        <v>2605180.48</v>
      </c>
    </row>
    <row r="139" spans="1:7">
      <c r="A139" s="43" t="s">
        <v>338</v>
      </c>
      <c r="B139" s="44" t="s">
        <v>134</v>
      </c>
      <c r="C139" s="51">
        <v>2806113.98</v>
      </c>
      <c r="D139" s="51"/>
      <c r="E139" s="52">
        <v>2806113.98</v>
      </c>
      <c r="F139" s="52">
        <v>130154</v>
      </c>
      <c r="G139" s="50">
        <f t="shared" si="4"/>
        <v>2936267.98</v>
      </c>
    </row>
    <row r="140" spans="1:7">
      <c r="A140" s="43" t="s">
        <v>339</v>
      </c>
      <c r="B140" s="44" t="s">
        <v>135</v>
      </c>
      <c r="C140" s="51">
        <v>1031983.34</v>
      </c>
      <c r="D140" s="51"/>
      <c r="E140" s="52">
        <v>1031983.34</v>
      </c>
      <c r="F140" s="52">
        <v>542125.35000000021</v>
      </c>
      <c r="G140" s="50">
        <f t="shared" si="4"/>
        <v>1574108.6900000002</v>
      </c>
    </row>
    <row r="141" spans="1:7">
      <c r="A141" s="43" t="s">
        <v>340</v>
      </c>
      <c r="B141" s="44" t="s">
        <v>136</v>
      </c>
      <c r="C141" s="51">
        <v>141897.76</v>
      </c>
      <c r="D141" s="51"/>
      <c r="E141" s="52">
        <v>141897.76</v>
      </c>
      <c r="F141" s="52">
        <v>-58634.760000000009</v>
      </c>
      <c r="G141" s="50">
        <f t="shared" si="4"/>
        <v>83263</v>
      </c>
    </row>
    <row r="142" spans="1:7">
      <c r="A142" s="43" t="s">
        <v>341</v>
      </c>
      <c r="B142" s="44" t="s">
        <v>137</v>
      </c>
      <c r="C142" s="51">
        <v>50565004.700000003</v>
      </c>
      <c r="D142" s="51"/>
      <c r="E142" s="52">
        <v>50565004.700000003</v>
      </c>
      <c r="F142" s="52">
        <v>-23412941.080000006</v>
      </c>
      <c r="G142" s="50">
        <f t="shared" si="4"/>
        <v>27152063.619999997</v>
      </c>
    </row>
    <row r="143" spans="1:7">
      <c r="A143" s="43" t="s">
        <v>342</v>
      </c>
      <c r="B143" s="44" t="s">
        <v>138</v>
      </c>
      <c r="C143" s="51">
        <v>676000</v>
      </c>
      <c r="D143" s="51"/>
      <c r="E143" s="52">
        <v>676000</v>
      </c>
      <c r="F143" s="52">
        <v>357400.04000000004</v>
      </c>
      <c r="G143" s="50">
        <f t="shared" si="4"/>
        <v>1033400.04</v>
      </c>
    </row>
    <row r="144" spans="1:7">
      <c r="A144" s="43" t="s">
        <v>343</v>
      </c>
      <c r="B144" s="44" t="s">
        <v>139</v>
      </c>
      <c r="C144" s="51">
        <v>626100</v>
      </c>
      <c r="D144" s="51"/>
      <c r="E144" s="52">
        <v>626100</v>
      </c>
      <c r="F144" s="52">
        <v>0</v>
      </c>
      <c r="G144" s="50">
        <f t="shared" si="4"/>
        <v>626100</v>
      </c>
    </row>
    <row r="145" spans="1:7">
      <c r="A145" s="43" t="s">
        <v>344</v>
      </c>
      <c r="B145" s="44" t="s">
        <v>140</v>
      </c>
      <c r="C145" s="51">
        <v>2759600</v>
      </c>
      <c r="D145" s="51"/>
      <c r="E145" s="52">
        <v>2759600</v>
      </c>
      <c r="F145" s="52">
        <v>0</v>
      </c>
      <c r="G145" s="50">
        <f t="shared" si="4"/>
        <v>2759600</v>
      </c>
    </row>
    <row r="146" spans="1:7">
      <c r="A146" s="43" t="s">
        <v>345</v>
      </c>
      <c r="B146" s="44" t="s">
        <v>141</v>
      </c>
      <c r="C146" s="51">
        <v>101808</v>
      </c>
      <c r="D146" s="51"/>
      <c r="E146" s="52">
        <v>101808</v>
      </c>
      <c r="F146" s="52">
        <v>0</v>
      </c>
      <c r="G146" s="50">
        <f t="shared" si="4"/>
        <v>101808</v>
      </c>
    </row>
    <row r="147" spans="1:7">
      <c r="A147" s="43" t="s">
        <v>346</v>
      </c>
      <c r="B147" s="44" t="s">
        <v>142</v>
      </c>
      <c r="C147" s="51">
        <v>5260280</v>
      </c>
      <c r="D147" s="51"/>
      <c r="E147" s="52">
        <v>5260280</v>
      </c>
      <c r="F147" s="52">
        <v>-1234701</v>
      </c>
      <c r="G147" s="50">
        <f t="shared" si="4"/>
        <v>4025579</v>
      </c>
    </row>
    <row r="148" spans="1:7">
      <c r="A148" s="43" t="s">
        <v>347</v>
      </c>
      <c r="B148" s="44" t="s">
        <v>143</v>
      </c>
      <c r="C148" s="51">
        <v>7105000</v>
      </c>
      <c r="D148" s="51"/>
      <c r="E148" s="52">
        <v>7105000</v>
      </c>
      <c r="F148" s="52">
        <v>-7070000</v>
      </c>
      <c r="G148" s="50">
        <f t="shared" si="4"/>
        <v>35000</v>
      </c>
    </row>
    <row r="149" spans="1:7" ht="30">
      <c r="A149" s="43" t="s">
        <v>348</v>
      </c>
      <c r="B149" s="44" t="s">
        <v>144</v>
      </c>
      <c r="C149" s="51">
        <v>524999.80000000005</v>
      </c>
      <c r="D149" s="51"/>
      <c r="E149" s="52">
        <v>524999.80000000005</v>
      </c>
      <c r="F149" s="52">
        <v>-185001.00000000006</v>
      </c>
      <c r="G149" s="50">
        <f t="shared" si="4"/>
        <v>339998.8</v>
      </c>
    </row>
    <row r="150" spans="1:7">
      <c r="A150" s="43" t="s">
        <v>349</v>
      </c>
      <c r="B150" s="44" t="s">
        <v>145</v>
      </c>
      <c r="C150" s="51">
        <v>8824445.75</v>
      </c>
      <c r="D150" s="51"/>
      <c r="E150" s="52">
        <v>8824445.75</v>
      </c>
      <c r="F150" s="52">
        <v>1579178</v>
      </c>
      <c r="G150" s="50">
        <f t="shared" si="4"/>
        <v>10403623.75</v>
      </c>
    </row>
    <row r="151" spans="1:7" ht="30">
      <c r="A151" s="43" t="s">
        <v>350</v>
      </c>
      <c r="B151" s="44" t="s">
        <v>146</v>
      </c>
      <c r="C151" s="51">
        <v>465907.43999999994</v>
      </c>
      <c r="D151" s="51"/>
      <c r="E151" s="52">
        <v>465907.43999999994</v>
      </c>
      <c r="F151" s="52">
        <v>279763.40000000002</v>
      </c>
      <c r="G151" s="50">
        <f t="shared" si="4"/>
        <v>745670.84</v>
      </c>
    </row>
    <row r="152" spans="1:7">
      <c r="A152" s="43" t="s">
        <v>351</v>
      </c>
      <c r="B152" s="44" t="s">
        <v>147</v>
      </c>
      <c r="C152" s="51">
        <v>8557111.6699999999</v>
      </c>
      <c r="D152" s="51"/>
      <c r="E152" s="52">
        <v>8557111.6699999999</v>
      </c>
      <c r="F152" s="52">
        <v>597749.00999999978</v>
      </c>
      <c r="G152" s="50">
        <f t="shared" si="4"/>
        <v>9154860.6799999997</v>
      </c>
    </row>
    <row r="153" spans="1:7">
      <c r="A153" s="43" t="s">
        <v>352</v>
      </c>
      <c r="B153" s="44" t="s">
        <v>148</v>
      </c>
      <c r="C153" s="51">
        <v>2146082.7400000002</v>
      </c>
      <c r="D153" s="51"/>
      <c r="E153" s="52">
        <v>2146082.7400000002</v>
      </c>
      <c r="F153" s="52">
        <v>986420.74000000022</v>
      </c>
      <c r="G153" s="50">
        <f t="shared" si="4"/>
        <v>3132503.4800000004</v>
      </c>
    </row>
    <row r="154" spans="1:7">
      <c r="A154" s="43" t="s">
        <v>353</v>
      </c>
      <c r="B154" s="44" t="s">
        <v>149</v>
      </c>
      <c r="C154" s="51">
        <v>7560</v>
      </c>
      <c r="D154" s="51"/>
      <c r="E154" s="52">
        <v>7560</v>
      </c>
      <c r="F154" s="52">
        <v>0</v>
      </c>
      <c r="G154" s="50">
        <f t="shared" si="4"/>
        <v>7560</v>
      </c>
    </row>
    <row r="155" spans="1:7">
      <c r="A155" s="43" t="s">
        <v>354</v>
      </c>
      <c r="B155" s="44" t="s">
        <v>150</v>
      </c>
      <c r="C155" s="51">
        <v>5000000</v>
      </c>
      <c r="D155" s="51"/>
      <c r="E155" s="52">
        <v>5000000</v>
      </c>
      <c r="F155" s="52">
        <v>-3436000</v>
      </c>
      <c r="G155" s="50">
        <f t="shared" si="4"/>
        <v>1564000</v>
      </c>
    </row>
    <row r="156" spans="1:7">
      <c r="A156" s="43" t="s">
        <v>355</v>
      </c>
      <c r="B156" s="44" t="s">
        <v>151</v>
      </c>
      <c r="C156" s="51">
        <v>8800000</v>
      </c>
      <c r="D156" s="51"/>
      <c r="E156" s="52">
        <v>8800000</v>
      </c>
      <c r="F156" s="52">
        <v>-4564000</v>
      </c>
      <c r="G156" s="50">
        <f t="shared" si="4"/>
        <v>4236000</v>
      </c>
    </row>
    <row r="157" spans="1:7">
      <c r="A157" s="43" t="s">
        <v>356</v>
      </c>
      <c r="B157" s="44" t="s">
        <v>152</v>
      </c>
      <c r="C157" s="51">
        <v>26835655.829999998</v>
      </c>
      <c r="D157" s="51"/>
      <c r="E157" s="52">
        <v>26835655.829999998</v>
      </c>
      <c r="F157" s="52">
        <v>7115640.3599999994</v>
      </c>
      <c r="G157" s="50">
        <f t="shared" si="4"/>
        <v>33951296.189999998</v>
      </c>
    </row>
    <row r="158" spans="1:7">
      <c r="A158" s="43" t="s">
        <v>357</v>
      </c>
      <c r="B158" s="44" t="s">
        <v>153</v>
      </c>
      <c r="C158" s="51">
        <v>14960470.65</v>
      </c>
      <c r="D158" s="51"/>
      <c r="E158" s="52">
        <v>14960470.65</v>
      </c>
      <c r="F158" s="52">
        <v>625950.52999999933</v>
      </c>
      <c r="G158" s="50">
        <f t="shared" si="4"/>
        <v>15586421.18</v>
      </c>
    </row>
    <row r="159" spans="1:7">
      <c r="A159" s="43" t="s">
        <v>358</v>
      </c>
      <c r="B159" s="44" t="s">
        <v>154</v>
      </c>
      <c r="C159" s="51">
        <v>0</v>
      </c>
      <c r="D159" s="51"/>
      <c r="E159" s="52">
        <v>0</v>
      </c>
      <c r="F159" s="52">
        <v>3054409.81</v>
      </c>
      <c r="G159" s="50">
        <f t="shared" si="4"/>
        <v>3054409.81</v>
      </c>
    </row>
    <row r="160" spans="1:7">
      <c r="A160" s="43" t="s">
        <v>359</v>
      </c>
      <c r="B160" s="44" t="s">
        <v>155</v>
      </c>
      <c r="C160" s="51">
        <v>93641458.879999995</v>
      </c>
      <c r="D160" s="51"/>
      <c r="E160" s="52">
        <v>93641458.879999995</v>
      </c>
      <c r="F160" s="52">
        <v>151232213.22</v>
      </c>
      <c r="G160" s="50">
        <f t="shared" si="4"/>
        <v>244873672.09999999</v>
      </c>
    </row>
    <row r="161" spans="1:8" ht="30">
      <c r="A161" s="43" t="s">
        <v>360</v>
      </c>
      <c r="B161" s="44" t="s">
        <v>156</v>
      </c>
      <c r="C161" s="51">
        <v>37988014.829999998</v>
      </c>
      <c r="D161" s="51"/>
      <c r="E161" s="52">
        <v>37988014.829999998</v>
      </c>
      <c r="F161" s="52">
        <f>83416306.79+2800000</f>
        <v>86216306.790000007</v>
      </c>
      <c r="G161" s="50">
        <f t="shared" si="4"/>
        <v>124204321.62</v>
      </c>
    </row>
    <row r="162" spans="1:8">
      <c r="A162" s="43" t="s">
        <v>361</v>
      </c>
      <c r="B162" s="44" t="s">
        <v>157</v>
      </c>
      <c r="C162" s="51">
        <v>309626902.30999994</v>
      </c>
      <c r="D162" s="51"/>
      <c r="E162" s="52">
        <v>309626902.30999994</v>
      </c>
      <c r="F162" s="52">
        <f>578056962.62+20000000</f>
        <v>598056962.62</v>
      </c>
      <c r="G162" s="50">
        <f t="shared" si="4"/>
        <v>907683864.92999995</v>
      </c>
    </row>
    <row r="163" spans="1:8">
      <c r="A163" s="43" t="s">
        <v>362</v>
      </c>
      <c r="B163" s="44" t="s">
        <v>159</v>
      </c>
      <c r="C163" s="51">
        <v>70000000</v>
      </c>
      <c r="D163" s="51"/>
      <c r="E163" s="52">
        <v>70000000</v>
      </c>
      <c r="F163" s="52">
        <v>39000000</v>
      </c>
      <c r="G163" s="85">
        <f t="shared" si="4"/>
        <v>109000000</v>
      </c>
    </row>
    <row r="164" spans="1:8">
      <c r="A164" s="43" t="s">
        <v>363</v>
      </c>
      <c r="B164" s="44" t="s">
        <v>158</v>
      </c>
      <c r="C164" s="51">
        <v>1500000</v>
      </c>
      <c r="D164" s="51"/>
      <c r="E164" s="52">
        <v>1500000</v>
      </c>
      <c r="F164" s="52">
        <v>0</v>
      </c>
      <c r="G164" s="85">
        <f t="shared" si="4"/>
        <v>1500000</v>
      </c>
    </row>
    <row r="165" spans="1:8">
      <c r="A165" s="43" t="s">
        <v>364</v>
      </c>
      <c r="B165" s="44" t="s">
        <v>160</v>
      </c>
      <c r="C165" s="51">
        <v>30362420.039999999</v>
      </c>
      <c r="D165" s="51"/>
      <c r="E165" s="52">
        <v>30362420.039999999</v>
      </c>
      <c r="F165" s="52">
        <v>722767</v>
      </c>
      <c r="G165" s="86">
        <f>F165+30362420.04</f>
        <v>31085187.039999999</v>
      </c>
    </row>
    <row r="166" spans="1:8">
      <c r="A166" s="43" t="s">
        <v>365</v>
      </c>
      <c r="B166" s="44" t="s">
        <v>161</v>
      </c>
      <c r="C166" s="51">
        <v>69048201.019999996</v>
      </c>
      <c r="D166" s="51"/>
      <c r="E166" s="52">
        <v>69048201.019999996</v>
      </c>
      <c r="F166" s="52">
        <v>9420786.2100000009</v>
      </c>
      <c r="G166" s="86">
        <f t="shared" si="4"/>
        <v>78468987.229999989</v>
      </c>
    </row>
    <row r="167" spans="1:8">
      <c r="A167" s="43" t="s">
        <v>366</v>
      </c>
      <c r="B167" s="44" t="s">
        <v>162</v>
      </c>
      <c r="C167" s="51">
        <v>1535000</v>
      </c>
      <c r="D167" s="51"/>
      <c r="E167" s="52">
        <v>1535000</v>
      </c>
      <c r="F167" s="52"/>
      <c r="G167" s="86">
        <v>1535000</v>
      </c>
    </row>
    <row r="168" spans="1:8">
      <c r="A168" s="43" t="s">
        <v>367</v>
      </c>
      <c r="B168" s="44" t="s">
        <v>163</v>
      </c>
      <c r="C168" s="51">
        <v>7846386.4800000004</v>
      </c>
      <c r="D168" s="51"/>
      <c r="E168" s="52">
        <v>7846386.4800000004</v>
      </c>
      <c r="F168" s="52">
        <v>-6973809.4800000004</v>
      </c>
      <c r="G168" s="86">
        <f t="shared" si="4"/>
        <v>872577</v>
      </c>
    </row>
    <row r="169" spans="1:8">
      <c r="A169" s="43" t="s">
        <v>368</v>
      </c>
      <c r="B169" s="44" t="s">
        <v>164</v>
      </c>
      <c r="C169" s="51">
        <v>0</v>
      </c>
      <c r="D169" s="51"/>
      <c r="E169" s="52">
        <v>0</v>
      </c>
      <c r="F169" s="52">
        <v>68816.290000000008</v>
      </c>
      <c r="G169" s="52">
        <f t="shared" si="4"/>
        <v>68816.290000000008</v>
      </c>
    </row>
    <row r="170" spans="1:8">
      <c r="A170" s="100" t="s">
        <v>180</v>
      </c>
      <c r="B170" s="101"/>
      <c r="C170" s="48">
        <f>SUM(C5:C169)</f>
        <v>6099999999.9999971</v>
      </c>
      <c r="D170" s="48">
        <f t="shared" ref="D170" si="5">SUM(D5:D169)</f>
        <v>0</v>
      </c>
      <c r="E170" s="48">
        <f>SUM(E5:E169)</f>
        <v>6099999999.9999952</v>
      </c>
      <c r="F170" s="48">
        <f>SUM(F5:F169)</f>
        <v>1406334382.1000004</v>
      </c>
      <c r="G170" s="48">
        <f>E170+F170</f>
        <v>7506334382.0999956</v>
      </c>
    </row>
    <row r="171" spans="1:8">
      <c r="G171" s="69"/>
    </row>
    <row r="173" spans="1:8">
      <c r="F173" s="61"/>
      <c r="H173" s="69"/>
    </row>
  </sheetData>
  <mergeCells count="4">
    <mergeCell ref="A170:B170"/>
    <mergeCell ref="A1:G1"/>
    <mergeCell ref="A2:G2"/>
    <mergeCell ref="A3:G3"/>
  </mergeCells>
  <pageMargins left="0.7" right="0.7" top="0.75" bottom="0.75" header="0.3" footer="0.3"/>
  <pageSetup scale="4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B1:E9"/>
  <sheetViews>
    <sheetView workbookViewId="0">
      <selection activeCell="D5" sqref="D5"/>
    </sheetView>
  </sheetViews>
  <sheetFormatPr baseColWidth="10" defaultColWidth="11.42578125" defaultRowHeight="15"/>
  <cols>
    <col min="1" max="1" width="1.85546875" customWidth="1"/>
    <col min="2" max="2" width="36.140625" customWidth="1"/>
    <col min="3" max="3" width="17.42578125" style="5" customWidth="1"/>
    <col min="4" max="4" width="14.140625" bestFit="1" customWidth="1"/>
    <col min="5" max="5" width="12.5703125" bestFit="1" customWidth="1"/>
  </cols>
  <sheetData>
    <row r="1" spans="2:5" ht="10.5" customHeight="1"/>
    <row r="3" spans="2:5" ht="15.75" thickBot="1"/>
    <row r="4" spans="2:5" ht="15.75" thickBot="1">
      <c r="B4" s="10" t="s">
        <v>191</v>
      </c>
      <c r="C4" s="54">
        <v>2017</v>
      </c>
      <c r="D4" s="55" t="s">
        <v>198</v>
      </c>
      <c r="E4" s="55" t="s">
        <v>369</v>
      </c>
    </row>
    <row r="5" spans="2:5">
      <c r="B5" s="9" t="s">
        <v>183</v>
      </c>
      <c r="C5" s="56">
        <v>337000000</v>
      </c>
      <c r="D5" s="57">
        <f>C5+80000000+10000000</f>
        <v>427000000</v>
      </c>
      <c r="E5" s="58">
        <f>D5-C5</f>
        <v>90000000</v>
      </c>
    </row>
    <row r="6" spans="2:5">
      <c r="B6" s="6" t="s">
        <v>185</v>
      </c>
      <c r="C6" s="56">
        <v>250000000</v>
      </c>
      <c r="D6" s="57">
        <f>C6+1500000+18000000</f>
        <v>269500000</v>
      </c>
      <c r="E6" s="58">
        <f t="shared" ref="E6:E9" si="0">D6-C6</f>
        <v>19500000</v>
      </c>
    </row>
    <row r="7" spans="2:5">
      <c r="B7" s="6" t="s">
        <v>179</v>
      </c>
      <c r="C7" s="56">
        <v>4000000</v>
      </c>
      <c r="D7" s="57">
        <f t="shared" ref="D7" si="1">C7</f>
        <v>4000000</v>
      </c>
      <c r="E7" s="58">
        <f t="shared" si="0"/>
        <v>0</v>
      </c>
    </row>
    <row r="8" spans="2:5" ht="15.75" thickBot="1">
      <c r="B8" s="7" t="s">
        <v>184</v>
      </c>
      <c r="C8" s="56">
        <v>86000000</v>
      </c>
      <c r="D8" s="57">
        <f>86500000+12000000</f>
        <v>98500000</v>
      </c>
      <c r="E8" s="58">
        <f t="shared" si="0"/>
        <v>12500000</v>
      </c>
    </row>
    <row r="9" spans="2:5" ht="15.75" thickBot="1">
      <c r="B9" s="8" t="s">
        <v>180</v>
      </c>
      <c r="C9" s="59">
        <f>SUM(C5:C8)</f>
        <v>677000000</v>
      </c>
      <c r="D9" s="60">
        <f>SUM(D5:D8)</f>
        <v>799000000</v>
      </c>
      <c r="E9" s="60">
        <f t="shared" si="0"/>
        <v>122000000</v>
      </c>
    </row>
  </sheetData>
  <pageMargins left="0.7" right="0.7" top="0.75" bottom="0.75" header="0.3" footer="0.3"/>
  <pageSetup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4"/>
  <sheetViews>
    <sheetView workbookViewId="0">
      <selection activeCell="F10" sqref="F10"/>
    </sheetView>
  </sheetViews>
  <sheetFormatPr baseColWidth="10" defaultRowHeight="15"/>
  <cols>
    <col min="3" max="3" width="39.42578125" customWidth="1"/>
    <col min="4" max="4" width="15.140625" bestFit="1" customWidth="1"/>
    <col min="5" max="5" width="14.140625" bestFit="1" customWidth="1"/>
    <col min="6" max="6" width="15.140625" bestFit="1" customWidth="1"/>
    <col min="7" max="7" width="22.42578125" bestFit="1" customWidth="1"/>
    <col min="8" max="8" width="15.140625" bestFit="1" customWidth="1"/>
  </cols>
  <sheetData>
    <row r="1" spans="2:8" s="11" customFormat="1">
      <c r="B1" s="89"/>
      <c r="C1" s="90"/>
      <c r="D1" s="91"/>
      <c r="E1" s="91"/>
      <c r="F1" s="91"/>
      <c r="G1" s="91"/>
    </row>
    <row r="2" spans="2:8" ht="15.75" thickBot="1">
      <c r="B2" s="109" t="s">
        <v>370</v>
      </c>
      <c r="C2" s="109"/>
      <c r="D2" s="109"/>
      <c r="E2" s="109"/>
      <c r="F2" s="109"/>
      <c r="G2" s="109"/>
    </row>
    <row r="3" spans="2:8" ht="26.25" thickBot="1">
      <c r="B3" s="72" t="s">
        <v>186</v>
      </c>
      <c r="C3" s="73" t="s">
        <v>187</v>
      </c>
      <c r="D3" s="73" t="s">
        <v>199</v>
      </c>
      <c r="E3" s="73" t="s">
        <v>200</v>
      </c>
      <c r="F3" s="88" t="s">
        <v>202</v>
      </c>
      <c r="G3" s="73" t="s">
        <v>203</v>
      </c>
    </row>
    <row r="4" spans="2:8" ht="26.25" thickBot="1">
      <c r="B4" s="74">
        <v>294</v>
      </c>
      <c r="C4" s="75" t="s">
        <v>53</v>
      </c>
      <c r="D4" s="51">
        <v>574926.21</v>
      </c>
      <c r="E4" s="51">
        <v>574926.21</v>
      </c>
      <c r="F4" s="51">
        <v>-1433380</v>
      </c>
      <c r="G4" s="51">
        <v>-858453.79</v>
      </c>
    </row>
    <row r="5" spans="2:8" ht="26.25" thickBot="1">
      <c r="B5" s="74">
        <v>296</v>
      </c>
      <c r="C5" s="75" t="s">
        <v>54</v>
      </c>
      <c r="D5" s="51">
        <v>21205142.039999999</v>
      </c>
      <c r="E5" s="51">
        <v>21205142.039999999</v>
      </c>
      <c r="F5" s="51">
        <v>768815.24</v>
      </c>
      <c r="G5" s="51">
        <v>21973957.280000001</v>
      </c>
    </row>
    <row r="6" spans="2:8" s="11" customFormat="1">
      <c r="B6" s="92"/>
      <c r="C6" s="93"/>
      <c r="D6" s="91"/>
      <c r="E6" s="91"/>
      <c r="F6" s="91"/>
      <c r="G6" s="91"/>
    </row>
    <row r="7" spans="2:8" ht="15.75" thickBot="1">
      <c r="B7" s="109" t="s">
        <v>371</v>
      </c>
      <c r="C7" s="109"/>
      <c r="D7" s="109"/>
      <c r="E7" s="109"/>
      <c r="F7" s="109"/>
      <c r="G7" s="109"/>
    </row>
    <row r="8" spans="2:8" ht="26.25" thickBot="1">
      <c r="B8" s="72" t="s">
        <v>186</v>
      </c>
      <c r="C8" s="73" t="s">
        <v>187</v>
      </c>
      <c r="D8" s="73" t="s">
        <v>199</v>
      </c>
      <c r="E8" s="73" t="s">
        <v>200</v>
      </c>
      <c r="F8" s="88" t="s">
        <v>202</v>
      </c>
      <c r="G8" s="73" t="s">
        <v>203</v>
      </c>
    </row>
    <row r="9" spans="2:8" ht="26.25" thickBot="1">
      <c r="B9" s="74">
        <v>294</v>
      </c>
      <c r="C9" s="75" t="s">
        <v>53</v>
      </c>
      <c r="D9" s="76">
        <v>574926.21</v>
      </c>
      <c r="E9" s="76">
        <v>574926.21</v>
      </c>
      <c r="F9" s="76">
        <v>11420</v>
      </c>
      <c r="G9" s="77">
        <v>586346.21</v>
      </c>
    </row>
    <row r="10" spans="2:8" ht="26.25" thickBot="1">
      <c r="B10" s="74">
        <v>296</v>
      </c>
      <c r="C10" s="75" t="s">
        <v>54</v>
      </c>
      <c r="D10" s="76">
        <v>21205142.039999999</v>
      </c>
      <c r="E10" s="76">
        <v>21205142.039999999</v>
      </c>
      <c r="F10" s="76">
        <v>-675984.76</v>
      </c>
      <c r="G10" s="77">
        <v>20529157.280000001</v>
      </c>
    </row>
    <row r="12" spans="2:8">
      <c r="B12" s="108" t="s">
        <v>370</v>
      </c>
      <c r="C12" s="108"/>
      <c r="D12" s="108"/>
      <c r="E12" s="108"/>
      <c r="F12" s="108"/>
      <c r="G12" s="108"/>
      <c r="H12" s="94"/>
    </row>
    <row r="13" spans="2:8" ht="26.25" thickBot="1">
      <c r="B13" s="78" t="s">
        <v>186</v>
      </c>
      <c r="C13" s="79" t="s">
        <v>187</v>
      </c>
      <c r="D13" s="79" t="s">
        <v>199</v>
      </c>
      <c r="E13" s="79" t="s">
        <v>200</v>
      </c>
      <c r="F13" s="88" t="s">
        <v>202</v>
      </c>
      <c r="G13" s="79" t="s">
        <v>203</v>
      </c>
    </row>
    <row r="14" spans="2:8" ht="30.75" thickBot="1">
      <c r="B14" s="80">
        <v>911</v>
      </c>
      <c r="C14" s="81" t="s">
        <v>160</v>
      </c>
      <c r="D14" s="82">
        <v>30362420.039999999</v>
      </c>
      <c r="E14" s="82">
        <v>30362420.039999999</v>
      </c>
      <c r="F14" s="82">
        <v>722767</v>
      </c>
      <c r="G14" s="82">
        <v>30362420.039999999</v>
      </c>
    </row>
    <row r="15" spans="2:8" ht="15.75" thickBot="1">
      <c r="B15" s="80">
        <v>941</v>
      </c>
      <c r="C15" s="81" t="s">
        <v>162</v>
      </c>
      <c r="D15" s="82">
        <v>1535000</v>
      </c>
      <c r="E15" s="82">
        <v>1535000</v>
      </c>
      <c r="F15" s="83"/>
      <c r="G15" s="83"/>
    </row>
    <row r="17" spans="2:8">
      <c r="B17" s="108" t="s">
        <v>371</v>
      </c>
      <c r="C17" s="108"/>
      <c r="D17" s="108"/>
      <c r="E17" s="108"/>
      <c r="F17" s="108"/>
      <c r="G17" s="108"/>
      <c r="H17" s="87"/>
    </row>
    <row r="18" spans="2:8" ht="26.25" thickBot="1">
      <c r="B18" s="78" t="s">
        <v>186</v>
      </c>
      <c r="C18" s="79" t="s">
        <v>187</v>
      </c>
      <c r="D18" s="79" t="s">
        <v>199</v>
      </c>
      <c r="E18" s="79" t="s">
        <v>200</v>
      </c>
      <c r="F18" s="88" t="s">
        <v>202</v>
      </c>
      <c r="G18" s="79" t="s">
        <v>203</v>
      </c>
    </row>
    <row r="19" spans="2:8" ht="30.75" thickBot="1">
      <c r="B19" s="80">
        <v>911</v>
      </c>
      <c r="C19" s="81" t="s">
        <v>160</v>
      </c>
      <c r="D19" s="82">
        <v>30362420.039999999</v>
      </c>
      <c r="E19" s="82">
        <v>30362420.039999999</v>
      </c>
      <c r="F19" s="82">
        <v>722767</v>
      </c>
      <c r="G19" s="84">
        <v>31085187.039999999</v>
      </c>
    </row>
    <row r="20" spans="2:8" ht="15.75" thickBot="1">
      <c r="B20" s="80">
        <v>941</v>
      </c>
      <c r="C20" s="81" t="s">
        <v>162</v>
      </c>
      <c r="D20" s="82">
        <v>1535000</v>
      </c>
      <c r="E20" s="82">
        <v>1535000</v>
      </c>
      <c r="F20" s="82"/>
      <c r="G20" s="82">
        <v>1535000</v>
      </c>
    </row>
    <row r="22" spans="2:8">
      <c r="B22" s="71"/>
    </row>
    <row r="23" spans="2:8">
      <c r="B23" s="71"/>
    </row>
    <row r="24" spans="2:8">
      <c r="B24" s="71"/>
    </row>
  </sheetData>
  <mergeCells count="4">
    <mergeCell ref="B17:G17"/>
    <mergeCell ref="B2:G2"/>
    <mergeCell ref="B7:G7"/>
    <mergeCell ref="B12:G12"/>
  </mergeCells>
  <pageMargins left="0.7" right="0.7" top="0.75" bottom="0.75" header="0.3" footer="0.3"/>
  <pageSetup scale="8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MAESTRO</vt:lpstr>
      <vt:lpstr>Partidas</vt:lpstr>
      <vt:lpstr>OPD'S</vt:lpstr>
      <vt:lpstr>Fe de Eratas</vt:lpstr>
    </vt:vector>
  </TitlesOfParts>
  <Company>Hewlett-Packard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scisneros</cp:lastModifiedBy>
  <cp:revision/>
  <cp:lastPrinted>2017-10-16T17:49:42Z</cp:lastPrinted>
  <dcterms:created xsi:type="dcterms:W3CDTF">2015-12-03T22:37:02Z</dcterms:created>
  <dcterms:modified xsi:type="dcterms:W3CDTF">2017-11-27T18:12:55Z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0x010100C20DC74A85F9A04E9DB59F8EA1E02C2E</vt:lpwstr>
  </property>
</Properties>
</file>